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20490" windowHeight="711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Pavimentação'!$A$1:$J$21</definedName>
    <definedName name="_xlnm.Print_Area" localSheetId="12">BDI!$A$1:$I$50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E5" i="16" l="1"/>
  <c r="E6" i="16"/>
  <c r="E7" i="16"/>
  <c r="E4" i="16"/>
  <c r="M4" i="2"/>
  <c r="M5" i="2"/>
  <c r="M6" i="2"/>
  <c r="M3" i="2"/>
  <c r="I4" i="7"/>
  <c r="I5" i="7"/>
  <c r="I6" i="7"/>
  <c r="I3" i="7"/>
  <c r="I4" i="15"/>
  <c r="I5" i="15"/>
  <c r="I3" i="15"/>
  <c r="G4" i="5"/>
  <c r="G5" i="5"/>
  <c r="G6" i="5"/>
  <c r="G3" i="5"/>
  <c r="I4" i="9"/>
  <c r="I5" i="9"/>
  <c r="I6" i="9"/>
  <c r="I3" i="9"/>
  <c r="I4" i="10"/>
  <c r="I5" i="10"/>
  <c r="I6" i="10"/>
  <c r="I3" i="10"/>
  <c r="H4" i="11"/>
  <c r="H5" i="11"/>
  <c r="H6" i="11"/>
  <c r="H3" i="11"/>
  <c r="L4" i="12"/>
  <c r="L5" i="12"/>
  <c r="L6" i="12"/>
  <c r="L3" i="12"/>
  <c r="J4" i="13"/>
  <c r="J5" i="13"/>
  <c r="J6" i="13"/>
  <c r="J3" i="13"/>
  <c r="O4" i="14"/>
  <c r="O5" i="14"/>
  <c r="O6" i="14"/>
  <c r="O3" i="14"/>
  <c r="K4" i="8"/>
  <c r="K5" i="8"/>
  <c r="K6" i="8"/>
  <c r="K3" i="8"/>
  <c r="N4" i="4"/>
  <c r="N5" i="4"/>
  <c r="N6" i="4"/>
  <c r="N3" i="4"/>
  <c r="J4" i="3"/>
  <c r="J5" i="3"/>
  <c r="J6" i="3"/>
  <c r="J3" i="3"/>
  <c r="M5" i="4" l="1"/>
  <c r="K10" i="4"/>
  <c r="H5" i="15" l="1"/>
  <c r="F5" i="5"/>
  <c r="H5" i="9"/>
  <c r="H5" i="10"/>
  <c r="G5" i="11"/>
  <c r="K5" i="12"/>
  <c r="I5" i="13"/>
  <c r="N5" i="14"/>
  <c r="J5" i="8"/>
  <c r="L8" i="12" l="1"/>
  <c r="L9" i="12"/>
  <c r="L10" i="12"/>
  <c r="L11" i="12"/>
  <c r="L12" i="12"/>
  <c r="L13" i="12"/>
  <c r="I14" i="12"/>
  <c r="L14" i="12" s="1"/>
  <c r="I15" i="12"/>
  <c r="L15" i="12"/>
  <c r="I16" i="12"/>
  <c r="L16" i="12"/>
  <c r="I17" i="12"/>
  <c r="L17" i="12"/>
  <c r="I18" i="12"/>
  <c r="L18" i="12"/>
  <c r="I19" i="12"/>
  <c r="L19" i="12"/>
  <c r="I20" i="12"/>
  <c r="L20" i="12"/>
  <c r="I21" i="12"/>
  <c r="L21" i="12"/>
  <c r="J14" i="13"/>
  <c r="J11" i="13"/>
  <c r="J10" i="13"/>
  <c r="I6" i="15" l="1"/>
  <c r="I13" i="15"/>
  <c r="I12" i="15"/>
  <c r="I11" i="15"/>
  <c r="I10" i="15"/>
  <c r="I9" i="15"/>
  <c r="I8" i="15"/>
  <c r="G9" i="5"/>
  <c r="G8" i="5"/>
  <c r="I12" i="9"/>
  <c r="I11" i="9"/>
  <c r="I10" i="9"/>
  <c r="I9" i="9"/>
  <c r="I8" i="9"/>
  <c r="I91" i="10"/>
  <c r="I89" i="10"/>
  <c r="I88" i="10"/>
  <c r="I87" i="10"/>
  <c r="I86" i="10"/>
  <c r="I85" i="10"/>
  <c r="I84" i="10"/>
  <c r="I83" i="10"/>
  <c r="I82" i="10"/>
  <c r="I81" i="10"/>
  <c r="I80" i="10"/>
  <c r="I79" i="10"/>
  <c r="I77" i="10"/>
  <c r="I76" i="10"/>
  <c r="I75" i="10"/>
  <c r="I74" i="10"/>
  <c r="I73" i="10"/>
  <c r="I72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8" i="10"/>
  <c r="I37" i="10"/>
  <c r="I36" i="10"/>
  <c r="I35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6" i="10"/>
  <c r="I15" i="10"/>
  <c r="I14" i="10"/>
  <c r="I13" i="10"/>
  <c r="I12" i="10"/>
  <c r="I11" i="10"/>
  <c r="I10" i="10"/>
  <c r="I9" i="10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E41" i="1"/>
  <c r="E42" i="1"/>
  <c r="E43" i="1"/>
  <c r="E44" i="1"/>
  <c r="E45" i="1"/>
  <c r="E46" i="1"/>
  <c r="E40" i="1"/>
  <c r="E39" i="1"/>
  <c r="E38" i="1"/>
  <c r="E37" i="1"/>
  <c r="J18" i="13"/>
  <c r="J17" i="13"/>
  <c r="J16" i="13"/>
  <c r="J15" i="13"/>
  <c r="J13" i="13"/>
  <c r="J12" i="13"/>
  <c r="J9" i="13"/>
  <c r="J8" i="13"/>
  <c r="O16" i="14"/>
  <c r="O15" i="14"/>
  <c r="O14" i="14"/>
  <c r="O13" i="14"/>
  <c r="O12" i="14"/>
  <c r="O11" i="14"/>
  <c r="O10" i="14"/>
  <c r="O9" i="14"/>
  <c r="O8" i="14"/>
  <c r="E14" i="1"/>
  <c r="E15" i="1"/>
  <c r="E16" i="1"/>
  <c r="E17" i="1"/>
  <c r="E18" i="1"/>
  <c r="E19" i="1"/>
  <c r="E20" i="1"/>
  <c r="E21" i="1"/>
  <c r="E22" i="1"/>
  <c r="E23" i="1"/>
  <c r="E24" i="1"/>
  <c r="E25" i="1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E13" i="1" s="1"/>
  <c r="G38" i="1"/>
  <c r="H38" i="1" l="1"/>
  <c r="K40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41" i="4"/>
  <c r="E164" i="1" l="1"/>
  <c r="E52" i="1" l="1"/>
  <c r="E53" i="1"/>
  <c r="B11" i="2" l="1"/>
  <c r="B31" i="2"/>
  <c r="B29" i="2"/>
  <c r="B27" i="2"/>
  <c r="B25" i="2"/>
  <c r="B23" i="2"/>
  <c r="B21" i="2"/>
  <c r="B19" i="2"/>
  <c r="B17" i="2"/>
  <c r="B15" i="2"/>
  <c r="B13" i="2"/>
  <c r="E173" i="1"/>
  <c r="E172" i="1"/>
  <c r="F11" i="1" l="1"/>
  <c r="I11" i="7"/>
  <c r="I12" i="7"/>
  <c r="I13" i="7"/>
  <c r="I14" i="7"/>
  <c r="I10" i="7"/>
  <c r="E44" i="16"/>
  <c r="D44" i="16"/>
  <c r="E40" i="16"/>
  <c r="D40" i="16"/>
  <c r="E33" i="16"/>
  <c r="D33" i="16"/>
  <c r="E21" i="16"/>
  <c r="D21" i="16"/>
  <c r="E180" i="1"/>
  <c r="E179" i="1"/>
  <c r="E178" i="1"/>
  <c r="E177" i="1"/>
  <c r="E176" i="1"/>
  <c r="E175" i="1"/>
  <c r="E168" i="1"/>
  <c r="E170" i="1"/>
  <c r="E169" i="1"/>
  <c r="E167" i="1"/>
  <c r="E166" i="1"/>
  <c r="E161" i="1"/>
  <c r="E152" i="1"/>
  <c r="E153" i="1"/>
  <c r="E154" i="1"/>
  <c r="E155" i="1"/>
  <c r="E156" i="1"/>
  <c r="E157" i="1"/>
  <c r="E158" i="1"/>
  <c r="E159" i="1"/>
  <c r="E160" i="1"/>
  <c r="E162" i="1"/>
  <c r="E146" i="1"/>
  <c r="E147" i="1"/>
  <c r="E148" i="1"/>
  <c r="E149" i="1"/>
  <c r="E150" i="1"/>
  <c r="E145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30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13" i="1"/>
  <c r="E109" i="1"/>
  <c r="E110" i="1"/>
  <c r="E111" i="1"/>
  <c r="E108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91" i="1"/>
  <c r="E83" i="1"/>
  <c r="E84" i="1"/>
  <c r="E85" i="1"/>
  <c r="E86" i="1"/>
  <c r="E87" i="1"/>
  <c r="E88" i="1"/>
  <c r="E89" i="1"/>
  <c r="E82" i="1"/>
  <c r="E64" i="1"/>
  <c r="E65" i="1"/>
  <c r="E68" i="1"/>
  <c r="E69" i="1"/>
  <c r="E72" i="1"/>
  <c r="E73" i="1"/>
  <c r="E76" i="1"/>
  <c r="E77" i="1"/>
  <c r="E66" i="1"/>
  <c r="E67" i="1"/>
  <c r="E70" i="1"/>
  <c r="E71" i="1"/>
  <c r="E74" i="1"/>
  <c r="E75" i="1"/>
  <c r="E78" i="1"/>
  <c r="E79" i="1"/>
  <c r="E63" i="1"/>
  <c r="E49" i="1"/>
  <c r="E50" i="1"/>
  <c r="E51" i="1"/>
  <c r="E48" i="1"/>
  <c r="E56" i="1"/>
  <c r="E57" i="1"/>
  <c r="E58" i="1"/>
  <c r="E59" i="1"/>
  <c r="E61" i="1"/>
  <c r="E60" i="1"/>
  <c r="E55" i="1"/>
  <c r="E54" i="1"/>
  <c r="E29" i="1"/>
  <c r="E30" i="1"/>
  <c r="E35" i="1"/>
  <c r="E34" i="1"/>
  <c r="E33" i="1"/>
  <c r="E32" i="1"/>
  <c r="E31" i="1"/>
  <c r="E28" i="1"/>
  <c r="E27" i="1"/>
  <c r="I15" i="7" l="1"/>
  <c r="F173" i="1" s="1"/>
  <c r="D45" i="16"/>
  <c r="E45" i="16"/>
  <c r="I20" i="6" l="1"/>
  <c r="I13" i="6" s="1"/>
  <c r="I22" i="6" s="1"/>
  <c r="D6" i="16" l="1"/>
  <c r="L5" i="2"/>
  <c r="I3" i="6"/>
  <c r="G5" i="1"/>
  <c r="I4" i="3"/>
  <c r="J11" i="3"/>
  <c r="J12" i="3"/>
  <c r="J10" i="3"/>
  <c r="G13" i="1" l="1"/>
  <c r="H13" i="1" s="1"/>
  <c r="G15" i="1"/>
  <c r="H15" i="1" s="1"/>
  <c r="G16" i="1"/>
  <c r="H16" i="1" s="1"/>
  <c r="G17" i="1"/>
  <c r="H17" i="1" s="1"/>
  <c r="G18" i="1"/>
  <c r="H18" i="1" s="1"/>
  <c r="G20" i="1"/>
  <c r="H20" i="1" s="1"/>
  <c r="G21" i="1"/>
  <c r="H21" i="1" s="1"/>
  <c r="G23" i="1"/>
  <c r="H23" i="1" s="1"/>
  <c r="G25" i="1"/>
  <c r="H25" i="1" s="1"/>
  <c r="G14" i="1"/>
  <c r="H14" i="1" s="1"/>
  <c r="G19" i="1"/>
  <c r="H19" i="1" s="1"/>
  <c r="G22" i="1"/>
  <c r="H22" i="1" s="1"/>
  <c r="G24" i="1"/>
  <c r="H24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G162" i="1"/>
  <c r="G152" i="1"/>
  <c r="H152" i="1" s="1"/>
  <c r="G156" i="1"/>
  <c r="H156" i="1" s="1"/>
  <c r="G160" i="1"/>
  <c r="H160" i="1" s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4" i="1"/>
  <c r="H94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66" i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H154" i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J13" i="3"/>
  <c r="F9" i="1" s="1"/>
  <c r="G9" i="1" s="1"/>
  <c r="H12" i="1" l="1"/>
  <c r="G12" i="1" s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G90" i="1" s="1"/>
  <c r="H162" i="1"/>
  <c r="H151" i="1" s="1"/>
  <c r="G151" i="1" s="1"/>
  <c r="H175" i="1"/>
  <c r="H113" i="1"/>
  <c r="H112" i="1" s="1"/>
  <c r="G112" i="1" s="1"/>
  <c r="H108" i="1"/>
  <c r="H107" i="1" s="1"/>
  <c r="G107" i="1" s="1"/>
  <c r="C19" i="2"/>
  <c r="H82" i="1"/>
  <c r="H81" i="1" s="1"/>
  <c r="G81" i="1" s="1"/>
  <c r="H172" i="1"/>
  <c r="H130" i="1"/>
  <c r="H129" i="1" s="1"/>
  <c r="G129" i="1" s="1"/>
  <c r="H145" i="1"/>
  <c r="H144" i="1" s="1"/>
  <c r="G144" i="1" s="1"/>
  <c r="C15" i="2"/>
  <c r="E15" i="2" s="1"/>
  <c r="H164" i="1"/>
  <c r="H163" i="1" s="1"/>
  <c r="G163" i="1" s="1"/>
  <c r="H166" i="1"/>
  <c r="C27" i="2" l="1"/>
  <c r="K27" i="2" s="1"/>
  <c r="L27" i="2" s="1"/>
  <c r="H165" i="1"/>
  <c r="G165" i="1" s="1"/>
  <c r="H80" i="1"/>
  <c r="G80" i="1" s="1"/>
  <c r="C31" i="2"/>
  <c r="K31" i="2" s="1"/>
  <c r="L31" i="2" s="1"/>
  <c r="H174" i="1"/>
  <c r="G174" i="1" s="1"/>
  <c r="C13" i="2"/>
  <c r="C29" i="2"/>
  <c r="K29" i="2" s="1"/>
  <c r="M29" i="2" s="1"/>
  <c r="H171" i="1"/>
  <c r="G171" i="1" s="1"/>
  <c r="C11" i="2"/>
  <c r="M27" i="2"/>
  <c r="L29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<sst xmlns="http://schemas.openxmlformats.org/spreadsheetml/2006/main" count="1631" uniqueCount="683">
  <si>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</si>
  <si>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</si>
  <si>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</si>
  <si>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</si>
  <si>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</si>
  <si>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</si>
  <si>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</si>
  <si>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</si>
  <si>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</si>
  <si>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</si>
  <si>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</si>
  <si>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</si>
  <si>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</si>
  <si>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</si>
  <si>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</si>
  <si>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</si>
  <si>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</si>
  <si>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</si>
  <si>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</si>
  <si>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</si>
  <si>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</si>
  <si>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</si>
  <si>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</si>
  <si>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</si>
  <si>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</si>
  <si>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</si>
  <si>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</si>
  <si>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</si>
  <si>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</si>
  <si>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</si>
  <si>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</si>
  <si>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</si>
  <si>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</si>
  <si>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</si>
  <si>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</si>
  <si>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</si>
  <si>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</si>
  <si>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</si>
  <si>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</si>
  <si>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</si>
  <si>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</si>
  <si>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</si>
  <si>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</si>
  <si>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</si>
  <si>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</si>
  <si>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</si>
  <si>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</si>
  <si>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</si>
  <si>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</si>
  <si>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</si>
  <si>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</si>
  <si>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</si>
  <si>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</si>
  <si>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</si>
  <si>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</si>
  <si>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</si>
  <si>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</si>
  <si>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</si>
  <si>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</si>
  <si>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</si>
  <si>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</si>
  <si>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</si>
  <si>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</si>
  <si>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</si>
  <si>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</si>
  <si>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</si>
  <si>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</si>
  <si>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</si>
  <si>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</si>
  <si>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</si>
  <si>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</si>
  <si>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</si>
  <si>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</si>
  <si>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</si>
  <si>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</si>
  <si>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</si>
  <si>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</si>
  <si>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</si>
  <si>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</si>
  <si>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</si>
  <si>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</si>
  <si>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</si>
  <si>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</si>
  <si>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</si>
  <si>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</si>
  <si>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</si>
  <si>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</si>
  <si>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</si>
  <si>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</si>
  <si>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</si>
  <si>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</si>
  <si>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</si>
  <si>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</si>
  <si>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</si>
  <si>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</si>
  <si>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</si>
  <si>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</si>
  <si>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</si>
  <si>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</si>
  <si>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</si>
  <si>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</si>
  <si>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</si>
  <si>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</si>
  <si>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</si>
  <si>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</si>
  <si>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</si>
  <si>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</si>
  <si>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</si>
  <si>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</si>
  <si>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</si>
  <si>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</si>
  <si>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</si>
  <si>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</si>
  <si>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</si>
  <si>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</si>
  <si>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</si>
  <si>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</si>
  <si>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</si>
  <si>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</si>
  <si>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</si>
  <si>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</si>
  <si>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</si>
  <si>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</si>
  <si>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</si>
  <si>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</si>
  <si>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</si>
  <si>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</si>
  <si>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</si>
  <si>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</si>
  <si>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</si>
  <si>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</si>
  <si>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</si>
  <si>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</si>
  <si>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</si>
  <si>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</si>
  <si>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</si>
  <si>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</si>
  <si>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</si>
  <si>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</si>
  <si>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</si>
  <si>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</si>
  <si>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</si>
  <si>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</si>
  <si>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</si>
  <si>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</si>
  <si>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</si>
  <si>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</si>
  <si>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</si>
  <si>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</si>
  <si>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</si>
  <si>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</si>
  <si>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</si>
  <si>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</si>
  <si>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</si>
  <si>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</si>
  <si>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</si>
  <si>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</si>
  <si>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</si>
  <si>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</si>
  <si>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</si>
  <si>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</si>
  <si>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</si>
  <si>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</si>
  <si>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</si>
  <si>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</si>
  <si>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</si>
  <si>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</si>
  <si>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</si>
  <si>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</si>
  <si>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</si>
  <si>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</si>
  <si>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</si>
  <si>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</si>
  <si>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</si>
  <si>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</si>
  <si>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</si>
  <si>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</si>
  <si>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</si>
  <si>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</si>
  <si>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</si>
  <si>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</si>
  <si>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</si>
  <si>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</si>
  <si>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</si>
  <si>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</si>
  <si>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</si>
  <si>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</si>
  <si>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</si>
  <si>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</si>
  <si>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</si>
  <si>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</si>
  <si>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</si>
  <si>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</si>
  <si>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</si>
  <si>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</si>
  <si>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</si>
  <si>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</si>
  <si>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</si>
  <si>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</si>
  <si>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</si>
  <si>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</si>
  <si>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</si>
  <si>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</si>
  <si>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</si>
  <si>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</si>
  <si>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</si>
  <si>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</si>
  <si>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</si>
  <si>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</si>
  <si>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</si>
  <si>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</si>
  <si>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</si>
  <si>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</si>
  <si>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</si>
  <si>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</si>
  <si>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</si>
  <si>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</si>
  <si>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</si>
  <si>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</si>
  <si>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</si>
  <si>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</si>
  <si>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</si>
  <si>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</si>
  <si>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</si>
  <si>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</si>
  <si>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</si>
  <si>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</si>
  <si>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</si>
  <si>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</si>
  <si>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</si>
  <si>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</si>
  <si>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</si>
  <si>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</si>
  <si>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</si>
  <si>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</si>
  <si>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</si>
  <si>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</si>
  <si>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</si>
  <si>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</si>
  <si>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</si>
  <si>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</si>
  <si>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</si>
  <si>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</si>
  <si>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</si>
  <si>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</si>
  <si>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</si>
  <si>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</si>
  <si>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</si>
  <si>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</si>
  <si>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</si>
  <si>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</si>
  <si>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</si>
  <si>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</si>
  <si>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</si>
  <si>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</si>
  <si>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</si>
  <si>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</si>
  <si>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</si>
  <si>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</si>
  <si>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</si>
  <si>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</si>
  <si>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</si>
  <si>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</si>
  <si>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</si>
  <si>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</si>
  <si>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</si>
  <si>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</si>
  <si>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</si>
  <si>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</si>
  <si>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</si>
  <si>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</si>
  <si>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</si>
  <si>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</si>
  <si>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</si>
  <si>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</si>
  <si>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</si>
  <si>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</si>
  <si>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</si>
  <si>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</si>
  <si>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</si>
  <si>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</si>
  <si>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</si>
  <si>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</si>
  <si>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</si>
  <si>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</si>
  <si>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</si>
  <si>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</si>
  <si>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</si>
  <si>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</si>
  <si>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</si>
  <si>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</si>
  <si>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</si>
  <si>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</si>
  <si>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</si>
  <si>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</si>
  <si>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</si>
  <si>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</si>
  <si>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</si>
  <si>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</si>
  <si>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</si>
  <si>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</si>
  <si>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</si>
  <si>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</si>
  <si>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</si>
  <si>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</si>
  <si>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</si>
  <si>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</si>
  <si>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</si>
  <si>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</si>
  <si>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</si>
  <si>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</si>
  <si>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</si>
  <si>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</si>
  <si>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</si>
  <si>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</si>
  <si>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</si>
  <si>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</si>
  <si>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</si>
  <si>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</si>
  <si>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</si>
  <si>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</si>
  <si>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</si>
  <si>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</si>
  <si>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</si>
  <si>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</si>
  <si>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</si>
  <si>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</si>
  <si>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</si>
  <si>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</si>
  <si>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</si>
  <si>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</si>
  <si>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</si>
  <si>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</si>
  <si>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</si>
  <si>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</si>
  <si>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</si>
  <si>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</si>
  <si>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</si>
  <si>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</si>
  <si>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</si>
  <si>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</si>
  <si>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</si>
  <si>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</si>
  <si>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</si>
  <si>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</si>
  <si>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</si>
  <si>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</si>
  <si>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</si>
  <si>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</si>
  <si>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</si>
  <si>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</si>
  <si>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</si>
  <si>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</si>
  <si>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</si>
  <si>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</si>
  <si>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</si>
  <si>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</si>
  <si>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</si>
  <si>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</si>
  <si>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</si>
  <si>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</si>
  <si>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</si>
  <si>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</si>
  <si>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</si>
  <si>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</si>
  <si>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</si>
  <si>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</si>
  <si>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</si>
  <si>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</si>
  <si>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</si>
  <si>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</si>
  <si>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</si>
  <si>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</si>
  <si>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</si>
  <si>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</si>
  <si>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</si>
  <si>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</si>
  <si>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</si>
  <si>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</si>
  <si>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</si>
  <si>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</si>
  <si>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</si>
  <si>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</si>
  <si>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</si>
  <si>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</si>
  <si>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</si>
  <si>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</si>
  <si>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</si>
  <si>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</si>
  <si>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</si>
  <si>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</si>
  <si>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</si>
  <si>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</si>
  <si>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</si>
  <si>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</si>
  <si>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</si>
  <si>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</si>
  <si>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</si>
  <si>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</si>
  <si>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</si>
  <si>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</si>
  <si>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</si>
  <si>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</si>
  <si>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</si>
  <si>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</si>
  <si>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</si>
  <si>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</si>
  <si>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</si>
  <si>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</si>
  <si>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</si>
  <si>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</si>
  <si>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</si>
  <si>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</si>
  <si>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</si>
  <si>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</si>
  <si>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</si>
  <si>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</si>
  <si>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</si>
  <si>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</si>
  <si>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</si>
  <si>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</si>
  <si>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</si>
  <si>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</si>
  <si>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</si>
  <si>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</si>
  <si>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</si>
  <si>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</si>
  <si>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</si>
  <si>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</si>
  <si>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</si>
  <si>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</si>
  <si>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</si>
  <si>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</si>
  <si>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</si>
  <si>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</si>
  <si>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</si>
  <si>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</si>
  <si>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</si>
  <si>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</si>
  <si>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</si>
  <si>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</si>
  <si>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</si>
  <si>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</si>
  <si>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</si>
  <si>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</si>
  <si>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</si>
  <si>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</si>
  <si>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</si>
  <si>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</si>
  <si>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</si>
  <si>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</si>
  <si>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</si>
  <si>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</si>
  <si>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</si>
  <si>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</si>
  <si>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</si>
  <si>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</si>
  <si>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</si>
  <si>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</si>
  <si>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</si>
  <si>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</si>
  <si>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</si>
  <si>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</si>
  <si>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</si>
  <si>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</si>
  <si>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</si>
  <si>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</si>
  <si>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</si>
  <si>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</si>
  <si>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</si>
  <si>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</si>
  <si>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</si>
  <si>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</si>
  <si>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</si>
  <si>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</si>
  <si>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</si>
  <si>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</si>
  <si>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</si>
  <si>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</si>
  <si>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</si>
  <si>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</si>
  <si>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</si>
  <si>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</si>
  <si>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</si>
  <si>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</si>
  <si>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</si>
  <si>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</si>
  <si>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</si>
  <si>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</si>
  <si>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</si>
  <si>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</si>
  <si>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</si>
  <si>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</si>
  <si>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</si>
  <si>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</si>
  <si>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</si>
  <si>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</si>
  <si>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</si>
  <si>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</si>
  <si>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</si>
  <si>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</si>
  <si>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</si>
  <si>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</si>
  <si>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</si>
  <si>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</si>
  <si>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</si>
  <si>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</si>
  <si>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</si>
  <si>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</si>
  <si>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</si>
  <si>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</si>
  <si>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</si>
  <si>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</si>
  <si>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</si>
  <si>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</si>
  <si>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</si>
  <si>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</si>
  <si>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</si>
  <si>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</si>
  <si>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</si>
  <si>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</si>
  <si>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</si>
  <si>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</si>
  <si>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</si>
  <si>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</si>
  <si>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</si>
  <si>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</si>
  <si>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</si>
  <si>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</si>
  <si>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</si>
  <si>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</si>
  <si>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</si>
  <si>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</si>
  <si>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</si>
  <si>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</si>
  <si>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</si>
  <si>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</si>
  <si>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</si>
  <si>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</si>
  <si>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</si>
  <si>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</si>
  <si>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</si>
  <si>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</si>
  <si>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</si>
  <si>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</si>
  <si>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</si>
  <si>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</si>
  <si>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</si>
  <si>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</si>
  <si>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</si>
  <si>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</si>
  <si>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</si>
  <si>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</si>
  <si>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</si>
  <si>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</si>
  <si>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</si>
  <si>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</si>
  <si>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</si>
  <si>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</si>
  <si>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</si>
  <si>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</si>
  <si>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</si>
  <si>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</si>
  <si>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</si>
  <si>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</si>
  <si>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</si>
  <si>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</si>
  <si>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</si>
  <si>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</si>
  <si>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</si>
  <si>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</si>
  <si>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</si>
  <si>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</si>
  <si>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</si>
  <si>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</si>
  <si>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</si>
  <si>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</si>
  <si>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</si>
  <si>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</si>
  <si>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</si>
  <si>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</si>
  <si>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</si>
  <si>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</si>
  <si>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</si>
  <si>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</si>
  <si>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</si>
  <si>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</si>
  <si>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</si>
  <si>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</si>
  <si>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</si>
  <si>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</si>
  <si>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</si>
  <si>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</si>
  <si>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</si>
  <si>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</si>
  <si>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</si>
  <si>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</si>
  <si>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</si>
  <si>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</si>
  <si>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</si>
  <si>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</si>
  <si>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</si>
  <si>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</si>
  <si>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</si>
  <si>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</si>
  <si>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</si>
  <si>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</si>
  <si>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</si>
  <si>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</si>
  <si>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</si>
  <si>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</si>
  <si>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</si>
  <si>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</si>
  <si>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</si>
  <si>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</si>
  <si>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</si>
  <si>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</si>
  <si>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</si>
  <si>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</si>
  <si>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</si>
  <si>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</si>
  <si>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 xml:space="preserve"> COMPOSIÇÃO BDI -  NÃO DESONERADO</t>
  </si>
  <si>
    <t>CRONOGRAMA FÍSICO-FINANCEIRO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</si>
  <si>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</si>
  <si>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</si>
  <si>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</si>
  <si>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</si>
  <si>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</si>
  <si>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</si>
  <si>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</si>
  <si>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</si>
  <si>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</si>
  <si>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</si>
  <si>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</si>
  <si>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</si>
  <si>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</si>
  <si>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</si>
  <si>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</si>
  <si>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</si>
  <si>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</si>
  <si>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</si>
  <si>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</si>
  <si>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</si>
  <si>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</si>
  <si>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</si>
  <si>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</si>
  <si>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</si>
  <si>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</si>
  <si>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</si>
  <si>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</si>
  <si>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</si>
  <si>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</si>
  <si>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</si>
  <si>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</si>
  <si>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</si>
  <si>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</si>
  <si>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</si>
  <si>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</si>
  <si>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</si>
  <si>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</si>
  <si>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</si>
  <si>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</si>
  <si>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</si>
  <si>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</si>
  <si>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</si>
  <si>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</si>
  <si>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</si>
  <si>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</si>
  <si>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</si>
  <si>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</si>
  <si>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</si>
  <si>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</si>
  <si>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5.10</t>
  </si>
  <si>
    <t>5.11</t>
  </si>
  <si>
    <t>PROFUNDIDADE (m)</t>
  </si>
  <si>
    <t>ÁREA (m²)</t>
  </si>
  <si>
    <t>SEM DESONERAÇÃO</t>
  </si>
  <si>
    <t>74021/006</t>
  </si>
  <si>
    <t>74021/003</t>
  </si>
  <si>
    <t>COLOCAR LOGOTIPO E IDENTIFICAÇÃO DO MUNÍCIPIO</t>
  </si>
  <si>
    <t>TO - Setembro/2017</t>
  </si>
  <si>
    <t>TO - Janeiro/2018</t>
  </si>
  <si>
    <t>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</si>
</sst>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454">
    <xf numFmtId="0" fontId="0" fillId="0" borderId="0" xfId="0"/>
    <xf numFmtId="0" fontId="0" fillId="0" borderId="0" xfId="0"/>
    <xf numFmtId="10" fontId="30" fillId="0" borderId="43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166" fontId="0" fillId="0" borderId="0" xfId="0" applyNumberForma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34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Protection="1"/>
    <xf numFmtId="10" fontId="3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44" fontId="0" fillId="0" borderId="1" xfId="1" applyFont="1" applyFill="1" applyBorder="1" applyAlignment="1" applyProtection="1">
      <alignment horizontal="center" vertical="center" wrapText="1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left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0" fontId="0" fillId="0" borderId="12" xfId="4" applyNumberFormat="1" applyFont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166" fontId="6" fillId="4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11" borderId="12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10" fillId="11" borderId="12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10" fontId="0" fillId="0" borderId="12" xfId="4" applyNumberFormat="1" applyFont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Fill="1" applyBorder="1" applyAlignment="1" applyProtection="1">
      <alignment vertical="center" wrapText="1"/>
    </xf>
    <xf numFmtId="0" fontId="19" fillId="0" borderId="12" xfId="2" applyFont="1" applyFill="1" applyBorder="1" applyAlignment="1" applyProtection="1">
      <alignment horizontal="left" vertical="center" wrapText="1"/>
    </xf>
    <xf numFmtId="0" fontId="0" fillId="0" borderId="12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top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10" fillId="0" borderId="12" xfId="2" applyFont="1" applyFill="1" applyBorder="1" applyAlignment="1" applyProtection="1">
      <alignment horizontal="left" vertical="center" wrapText="1"/>
    </xf>
    <xf numFmtId="44" fontId="10" fillId="0" borderId="12" xfId="1" applyFont="1" applyFill="1" applyBorder="1" applyAlignment="1" applyProtection="1">
      <alignment horizontal="center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44" fontId="0" fillId="0" borderId="12" xfId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11" borderId="12" xfId="0" applyFont="1" applyFill="1" applyBorder="1" applyAlignment="1" applyProtection="1">
      <alignment horizontal="center" vertical="center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18" fillId="11" borderId="12" xfId="0" applyFont="1" applyFill="1" applyBorder="1" applyAlignment="1" applyProtection="1">
      <alignment horizontal="center" vertical="center"/>
      <protection locked="0"/>
    </xf>
    <xf numFmtId="9" fontId="18" fillId="11" borderId="12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Protection="1"/>
    <xf numFmtId="0" fontId="0" fillId="0" borderId="12" xfId="0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top" wrapText="1"/>
    </xf>
    <xf numFmtId="0" fontId="28" fillId="0" borderId="1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vertical="top" wrapText="1"/>
    </xf>
    <xf numFmtId="0" fontId="11" fillId="0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9" fontId="18" fillId="0" borderId="12" xfId="4" applyFont="1" applyFill="1" applyBorder="1" applyAlignment="1" applyProtection="1">
      <alignment horizontal="center" vertical="center"/>
    </xf>
    <xf numFmtId="2" fontId="0" fillId="0" borderId="12" xfId="0" applyNumberFormat="1" applyFill="1" applyBorder="1" applyAlignment="1" applyProtection="1">
      <alignment horizontal="center" vertical="center"/>
    </xf>
    <xf numFmtId="9" fontId="0" fillId="0" borderId="12" xfId="4" applyFont="1" applyFill="1" applyBorder="1" applyAlignment="1" applyProtection="1">
      <alignment horizontal="center" vertical="center"/>
    </xf>
    <xf numFmtId="0" fontId="0" fillId="11" borderId="12" xfId="0" applyFill="1" applyBorder="1" applyAlignment="1">
      <alignment horizontal="center"/>
    </xf>
    <xf numFmtId="0" fontId="25" fillId="11" borderId="12" xfId="0" applyFont="1" applyFill="1" applyBorder="1" applyAlignment="1">
      <alignment horizontal="center" vertical="center"/>
    </xf>
    <xf numFmtId="0" fontId="2" fillId="11" borderId="12" xfId="0" applyFont="1" applyFill="1" applyBorder="1"/>
    <xf numFmtId="0" fontId="0" fillId="11" borderId="12" xfId="0" applyFill="1" applyBorder="1"/>
    <xf numFmtId="9" fontId="0" fillId="11" borderId="12" xfId="4" applyFont="1" applyFill="1" applyBorder="1"/>
    <xf numFmtId="0" fontId="3" fillId="0" borderId="12" xfId="0" applyFont="1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9" fontId="6" fillId="4" borderId="12" xfId="4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vertical="top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0" fillId="0" borderId="12" xfId="0" applyFill="1" applyBorder="1" applyProtection="1">
      <protection locked="0"/>
    </xf>
    <xf numFmtId="0" fontId="2" fillId="0" borderId="12" xfId="0" applyFont="1" applyBorder="1" applyProtection="1">
      <protection locked="0"/>
    </xf>
    <xf numFmtId="9" fontId="18" fillId="0" borderId="12" xfId="4" applyFon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9" fontId="25" fillId="0" borderId="12" xfId="4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9" fontId="2" fillId="0" borderId="12" xfId="4" applyFont="1" applyBorder="1" applyProtection="1"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9" fontId="0" fillId="0" borderId="12" xfId="4" applyFont="1" applyBorder="1" applyProtection="1"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11" borderId="12" xfId="0" applyFill="1" applyBorder="1" applyProtection="1">
      <protection locked="0"/>
    </xf>
    <xf numFmtId="9" fontId="6" fillId="4" borderId="12" xfId="4" applyFont="1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/>
    </xf>
    <xf numFmtId="0" fontId="8" fillId="5" borderId="12" xfId="0" applyFont="1" applyFill="1" applyBorder="1" applyAlignment="1" applyProtection="1">
      <alignment horizontal="center" vertical="center"/>
    </xf>
    <xf numFmtId="0" fontId="0" fillId="0" borderId="12" xfId="0" applyBorder="1" applyProtection="1"/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top" wrapText="1"/>
    </xf>
    <xf numFmtId="0" fontId="8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19" fillId="7" borderId="12" xfId="2" applyFont="1" applyFill="1" applyBorder="1" applyAlignment="1" applyProtection="1">
      <alignment horizontal="center" vertical="center" wrapText="1"/>
    </xf>
    <xf numFmtId="0" fontId="19" fillId="7" borderId="12" xfId="2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/>
    </xf>
    <xf numFmtId="2" fontId="0" fillId="0" borderId="12" xfId="0" applyNumberFormat="1" applyBorder="1" applyAlignment="1" applyProtection="1">
      <alignment horizontal="center" vertical="center"/>
    </xf>
    <xf numFmtId="0" fontId="0" fillId="0" borderId="12" xfId="0" applyFill="1" applyBorder="1" applyProtection="1"/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protection locked="0"/>
    </xf>
    <xf numFmtId="0" fontId="3" fillId="0" borderId="55" xfId="0" applyFont="1" applyBorder="1" applyAlignment="1" applyProtection="1">
      <protection locked="0"/>
    </xf>
    <xf numFmtId="0" fontId="3" fillId="0" borderId="56" xfId="0" applyFont="1" applyBorder="1" applyAlignment="1" applyProtection="1">
      <protection locked="0"/>
    </xf>
    <xf numFmtId="0" fontId="0" fillId="0" borderId="12" xfId="0" applyBorder="1" applyAlignment="1" applyProtection="1">
      <alignment vertical="top" wrapText="1"/>
    </xf>
    <xf numFmtId="0" fontId="5" fillId="0" borderId="12" xfId="0" applyFont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top" wrapText="1"/>
    </xf>
    <xf numFmtId="0" fontId="8" fillId="11" borderId="12" xfId="0" applyFont="1" applyFill="1" applyBorder="1" applyAlignment="1" applyProtection="1">
      <alignment horizontal="center" vertical="center"/>
      <protection locked="0"/>
    </xf>
    <xf numFmtId="0" fontId="11" fillId="11" borderId="12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wrapText="1"/>
    </xf>
    <xf numFmtId="2" fontId="0" fillId="0" borderId="12" xfId="0" applyNumberForma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vertical="center" wrapText="1"/>
    </xf>
    <xf numFmtId="2" fontId="0" fillId="0" borderId="12" xfId="0" applyNumberFormat="1" applyBorder="1" applyAlignment="1" applyProtection="1">
      <alignment horizontal="center"/>
    </xf>
    <xf numFmtId="0" fontId="0" fillId="0" borderId="58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17" fontId="5" fillId="0" borderId="12" xfId="0" applyNumberFormat="1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10" fontId="29" fillId="11" borderId="34" xfId="6" applyNumberFormat="1" applyFont="1" applyFill="1" applyBorder="1" applyAlignment="1" applyProtection="1">
      <alignment horizontal="center" vertical="center"/>
      <protection locked="0"/>
    </xf>
    <xf numFmtId="10" fontId="29" fillId="11" borderId="26" xfId="6" applyNumberFormat="1" applyFont="1" applyFill="1" applyBorder="1" applyAlignment="1" applyProtection="1">
      <alignment horizontal="center" vertical="center"/>
      <protection locked="0"/>
    </xf>
    <xf numFmtId="10" fontId="28" fillId="11" borderId="26" xfId="5" applyNumberFormat="1" applyFont="1" applyFill="1" applyBorder="1" applyAlignment="1" applyProtection="1">
      <alignment horizontal="center" vertical="center"/>
      <protection locked="0"/>
    </xf>
    <xf numFmtId="10" fontId="29" fillId="11" borderId="41" xfId="6" applyNumberFormat="1" applyFont="1" applyFill="1" applyBorder="1" applyAlignment="1" applyProtection="1">
      <alignment horizontal="center" vertical="center"/>
      <protection locked="0"/>
    </xf>
    <xf numFmtId="10" fontId="28" fillId="11" borderId="26" xfId="6" applyNumberFormat="1" applyFont="1" applyFill="1" applyBorder="1" applyAlignment="1" applyProtection="1">
      <alignment horizontal="center" vertical="center"/>
      <protection locked="0"/>
    </xf>
    <xf numFmtId="0" fontId="28" fillId="0" borderId="22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23" xfId="5" applyFont="1" applyBorder="1" applyAlignment="1" applyProtection="1">
      <alignment vertical="center" wrapText="1"/>
      <protection locked="0"/>
    </xf>
    <xf numFmtId="10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6" fillId="4" borderId="45" xfId="0" applyFont="1" applyFill="1" applyBorder="1" applyAlignment="1" applyProtection="1">
      <alignment horizontal="center" vertical="center" wrapText="1"/>
    </xf>
    <xf numFmtId="0" fontId="6" fillId="4" borderId="44" xfId="0" applyFont="1" applyFill="1" applyBorder="1" applyAlignment="1" applyProtection="1">
      <alignment horizontal="center" vertical="center" wrapText="1"/>
    </xf>
    <xf numFmtId="0" fontId="6" fillId="4" borderId="46" xfId="0" applyFont="1" applyFill="1" applyBorder="1" applyAlignment="1" applyProtection="1">
      <alignment horizontal="center" vertical="center" wrapText="1"/>
    </xf>
    <xf numFmtId="0" fontId="28" fillId="0" borderId="30" xfId="5" applyFont="1" applyBorder="1" applyAlignment="1" applyProtection="1">
      <alignment horizontal="center" vertic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28" fillId="0" borderId="33" xfId="5" applyFont="1" applyBorder="1" applyAlignment="1" applyProtection="1">
      <alignment horizontal="left" vertical="center"/>
    </xf>
    <xf numFmtId="0" fontId="28" fillId="0" borderId="24" xfId="5" applyFont="1" applyBorder="1" applyAlignment="1" applyProtection="1">
      <alignment horizontal="center" vertical="center"/>
    </xf>
    <xf numFmtId="0" fontId="28" fillId="0" borderId="35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6" xfId="5" applyFont="1" applyBorder="1" applyAlignment="1" applyProtection="1">
      <alignment horizontal="left" vertical="center"/>
    </xf>
    <xf numFmtId="0" fontId="28" fillId="0" borderId="37" xfId="5" applyFont="1" applyBorder="1" applyAlignment="1" applyProtection="1">
      <alignment horizontal="center" vertical="center"/>
    </xf>
    <xf numFmtId="0" fontId="28" fillId="0" borderId="38" xfId="5" applyFont="1" applyBorder="1" applyAlignment="1" applyProtection="1">
      <alignment horizontal="left" vertical="center"/>
    </xf>
    <xf numFmtId="0" fontId="28" fillId="0" borderId="39" xfId="5" applyFont="1" applyBorder="1" applyAlignment="1" applyProtection="1">
      <alignment horizontal="left" vertical="center"/>
    </xf>
    <xf numFmtId="0" fontId="28" fillId="0" borderId="40" xfId="5" applyFont="1" applyBorder="1" applyAlignment="1" applyProtection="1">
      <alignment horizontal="left" vertical="center"/>
    </xf>
    <xf numFmtId="0" fontId="28" fillId="0" borderId="22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23" xfId="5" applyNumberFormat="1" applyFont="1" applyBorder="1" applyAlignment="1" applyProtection="1">
      <alignment vertical="center"/>
    </xf>
    <xf numFmtId="0" fontId="28" fillId="0" borderId="47" xfId="5" applyFont="1" applyBorder="1" applyAlignment="1" applyProtection="1">
      <alignment horizontal="left" vertical="center"/>
    </xf>
    <xf numFmtId="0" fontId="28" fillId="0" borderId="28" xfId="5" applyFont="1" applyBorder="1" applyAlignment="1" applyProtection="1">
      <alignment horizontal="left" vertical="center"/>
    </xf>
    <xf numFmtId="0" fontId="28" fillId="0" borderId="48" xfId="5" applyFont="1" applyBorder="1" applyAlignment="1" applyProtection="1">
      <alignment horizontal="left" vertical="center"/>
    </xf>
    <xf numFmtId="0" fontId="30" fillId="0" borderId="17" xfId="5" applyFont="1" applyBorder="1" applyAlignment="1" applyProtection="1">
      <alignment horizontal="center" vertical="center"/>
    </xf>
    <xf numFmtId="0" fontId="30" fillId="0" borderId="18" xfId="5" applyFont="1" applyBorder="1" applyAlignment="1" applyProtection="1">
      <alignment horizontal="center" vertical="center"/>
    </xf>
    <xf numFmtId="0" fontId="30" fillId="0" borderId="42" xfId="5" applyFont="1" applyBorder="1" applyAlignment="1" applyProtection="1">
      <alignment horizontal="center" vertical="center"/>
    </xf>
    <xf numFmtId="0" fontId="30" fillId="0" borderId="24" xfId="5" applyFont="1" applyBorder="1" applyAlignment="1" applyProtection="1">
      <alignment horizontal="center" vertical="center"/>
    </xf>
    <xf numFmtId="0" fontId="30" fillId="0" borderId="25" xfId="5" applyFont="1" applyBorder="1" applyAlignment="1" applyProtection="1">
      <alignment horizontal="center" vertical="center"/>
    </xf>
    <xf numFmtId="0" fontId="30" fillId="0" borderId="26" xfId="5" applyFont="1" applyBorder="1" applyAlignment="1" applyProtection="1">
      <alignment horizontal="center" vertical="center"/>
    </xf>
    <xf numFmtId="0" fontId="28" fillId="0" borderId="17" xfId="5" applyFont="1" applyBorder="1" applyAlignment="1" applyProtection="1">
      <alignment horizontal="center" vertical="center"/>
    </xf>
    <xf numFmtId="0" fontId="28" fillId="0" borderId="18" xfId="5" applyFont="1" applyBorder="1" applyAlignment="1" applyProtection="1">
      <alignment horizontal="center" vertical="center"/>
    </xf>
    <xf numFmtId="0" fontId="28" fillId="0" borderId="42" xfId="5" applyFont="1" applyBorder="1" applyAlignment="1" applyProtection="1">
      <alignment horizontal="center" vertical="center"/>
    </xf>
    <xf numFmtId="10" fontId="30" fillId="0" borderId="43" xfId="5" applyNumberFormat="1" applyFont="1" applyFill="1" applyBorder="1" applyAlignment="1" applyProtection="1">
      <alignment horizontal="center" vertical="center"/>
    </xf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0" fillId="0" borderId="22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/>
    <xf numFmtId="0" fontId="0" fillId="0" borderId="23" xfId="0" applyFont="1" applyBorder="1" applyProtection="1"/>
    <xf numFmtId="0" fontId="0" fillId="0" borderId="0" xfId="0" applyFont="1" applyBorder="1" applyAlignment="1" applyProtection="1"/>
    <xf numFmtId="0" fontId="0" fillId="0" borderId="27" xfId="0" applyFont="1" applyBorder="1" applyProtection="1"/>
    <xf numFmtId="0" fontId="0" fillId="0" borderId="28" xfId="0" applyFont="1" applyBorder="1" applyProtection="1"/>
    <xf numFmtId="0" fontId="0" fillId="0" borderId="29" xfId="0" applyFont="1" applyBorder="1" applyProtection="1"/>
    <xf numFmtId="0" fontId="28" fillId="0" borderId="19" xfId="5" applyFont="1" applyBorder="1" applyAlignment="1" applyProtection="1">
      <alignment vertical="center"/>
    </xf>
    <xf numFmtId="0" fontId="28" fillId="0" borderId="20" xfId="5" applyFont="1" applyBorder="1" applyAlignment="1" applyProtection="1">
      <alignment vertical="center"/>
    </xf>
    <xf numFmtId="10" fontId="30" fillId="0" borderId="21" xfId="5" applyNumberFormat="1" applyFont="1" applyBorder="1" applyAlignment="1" applyProtection="1">
      <alignment horizontal="center" vertical="center"/>
    </xf>
    <xf numFmtId="0" fontId="30" fillId="0" borderId="22" xfId="5" applyFont="1" applyBorder="1" applyAlignment="1" applyProtection="1">
      <alignment vertical="center"/>
    </xf>
    <xf numFmtId="0" fontId="28" fillId="0" borderId="23" xfId="5" applyFont="1" applyBorder="1" applyAlignment="1" applyProtection="1">
      <alignment vertical="center"/>
    </xf>
    <xf numFmtId="0" fontId="28" fillId="0" borderId="22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23" xfId="5" applyFont="1" applyBorder="1" applyAlignment="1" applyProtection="1">
      <alignment vertical="center" wrapText="1"/>
    </xf>
    <xf numFmtId="0" fontId="28" fillId="0" borderId="24" xfId="5" applyFont="1" applyBorder="1" applyAlignment="1" applyProtection="1">
      <alignment vertical="center" wrapText="1"/>
    </xf>
    <xf numFmtId="0" fontId="28" fillId="0" borderId="25" xfId="5" applyFont="1" applyBorder="1" applyAlignment="1" applyProtection="1">
      <alignment vertical="center" wrapText="1"/>
    </xf>
    <xf numFmtId="0" fontId="28" fillId="0" borderId="26" xfId="5" applyFont="1" applyBorder="1" applyAlignment="1" applyProtection="1">
      <alignment vertical="center" wrapText="1"/>
    </xf>
    <xf numFmtId="0" fontId="17" fillId="0" borderId="27" xfId="0" applyFont="1" applyBorder="1" applyAlignment="1" applyProtection="1">
      <alignment horizontal="center"/>
    </xf>
    <xf numFmtId="0" fontId="17" fillId="0" borderId="28" xfId="0" applyFont="1" applyBorder="1" applyAlignment="1" applyProtection="1">
      <alignment horizontal="center"/>
    </xf>
    <xf numFmtId="0" fontId="17" fillId="0" borderId="29" xfId="0" applyFont="1" applyBorder="1" applyAlignment="1" applyProtection="1">
      <alignment horizontal="center"/>
    </xf>
    <xf numFmtId="0" fontId="0" fillId="0" borderId="0" xfId="0" applyProtection="1"/>
    <xf numFmtId="0" fontId="22" fillId="0" borderId="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left" wrapText="1"/>
    </xf>
    <xf numFmtId="2" fontId="10" fillId="0" borderId="12" xfId="0" applyNumberFormat="1" applyFont="1" applyFill="1" applyBorder="1" applyAlignment="1" applyProtection="1">
      <alignment horizontal="center"/>
    </xf>
    <xf numFmtId="166" fontId="10" fillId="0" borderId="12" xfId="0" applyNumberFormat="1" applyFont="1" applyFill="1" applyBorder="1" applyProtection="1"/>
    <xf numFmtId="0" fontId="0" fillId="0" borderId="12" xfId="0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4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10" fontId="0" fillId="0" borderId="51" xfId="4" applyNumberFormat="1" applyFont="1" applyBorder="1" applyAlignment="1" applyProtection="1">
      <alignment horizontal="center" vertical="center"/>
    </xf>
    <xf numFmtId="10" fontId="0" fillId="0" borderId="52" xfId="4" applyNumberFormat="1" applyFont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/>
    </xf>
    <xf numFmtId="0" fontId="0" fillId="0" borderId="55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44" fontId="0" fillId="0" borderId="12" xfId="0" applyNumberFormat="1" applyBorder="1" applyProtection="1"/>
    <xf numFmtId="9" fontId="0" fillId="0" borderId="12" xfId="4" applyNumberFormat="1" applyFon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/>
    </xf>
    <xf numFmtId="9" fontId="0" fillId="0" borderId="12" xfId="4" applyFon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0" fontId="0" fillId="0" borderId="12" xfId="3" applyNumberFormat="1" applyFont="1" applyBorder="1" applyAlignment="1" applyProtection="1">
      <alignment horizontal="center" vertical="center"/>
    </xf>
    <xf numFmtId="0" fontId="0" fillId="9" borderId="54" xfId="0" applyFill="1" applyBorder="1" applyAlignment="1" applyProtection="1">
      <alignment horizontal="center"/>
    </xf>
    <xf numFmtId="0" fontId="0" fillId="9" borderId="56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2" xfId="0" applyNumberFormat="1" applyBorder="1" applyAlignment="1" applyProtection="1">
      <alignment horizontal="center"/>
    </xf>
    <xf numFmtId="0" fontId="0" fillId="0" borderId="12" xfId="4" applyNumberFormat="1" applyFon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4" applyNumberFormat="1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</xf>
    <xf numFmtId="0" fontId="3" fillId="9" borderId="54" xfId="0" applyFont="1" applyFill="1" applyBorder="1" applyAlignment="1" applyProtection="1">
      <alignment horizontal="center" vertical="center"/>
    </xf>
    <xf numFmtId="0" fontId="3" fillId="9" borderId="56" xfId="0" applyFont="1" applyFill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166" fontId="0" fillId="0" borderId="12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10" fontId="26" fillId="0" borderId="12" xfId="0" applyNumberFormat="1" applyFont="1" applyBorder="1" applyProtection="1">
      <protection locked="0"/>
    </xf>
    <xf numFmtId="10" fontId="16" fillId="0" borderId="12" xfId="0" applyNumberFormat="1" applyFont="1" applyBorder="1" applyAlignment="1" applyProtection="1">
      <alignment horizontal="center"/>
      <protection locked="0"/>
    </xf>
    <xf numFmtId="10" fontId="26" fillId="0" borderId="52" xfId="0" applyNumberFormat="1" applyFont="1" applyBorder="1" applyProtection="1">
      <protection locked="0"/>
    </xf>
    <xf numFmtId="10" fontId="26" fillId="0" borderId="12" xfId="0" applyNumberFormat="1" applyFont="1" applyBorder="1" applyAlignment="1" applyProtection="1">
      <alignment vertical="center"/>
      <protection locked="0"/>
    </xf>
    <xf numFmtId="0" fontId="4" fillId="3" borderId="53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left"/>
    </xf>
    <xf numFmtId="0" fontId="16" fillId="0" borderId="56" xfId="0" applyFont="1" applyBorder="1" applyAlignment="1" applyProtection="1">
      <alignment horizontal="left"/>
    </xf>
    <xf numFmtId="10" fontId="6" fillId="4" borderId="12" xfId="4" applyNumberFormat="1" applyFont="1" applyFill="1" applyBorder="1" applyAlignment="1" applyProtection="1">
      <alignment horizontal="right" vertical="center" wrapText="1"/>
    </xf>
    <xf numFmtId="0" fontId="16" fillId="0" borderId="52" xfId="0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left" vertical="center" wrapText="1"/>
    </xf>
    <xf numFmtId="0" fontId="16" fillId="0" borderId="56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10" fontId="27" fillId="2" borderId="12" xfId="0" applyNumberFormat="1" applyFont="1" applyFill="1" applyBorder="1" applyProtection="1"/>
    <xf numFmtId="166" fontId="3" fillId="0" borderId="2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4" fontId="5" fillId="0" borderId="1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/>
    <xf numFmtId="166" fontId="6" fillId="4" borderId="6" xfId="0" applyNumberFormat="1" applyFont="1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vertical="center" wrapText="1"/>
    </xf>
    <xf numFmtId="166" fontId="6" fillId="4" borderId="5" xfId="0" applyNumberFormat="1" applyFont="1" applyFill="1" applyBorder="1" applyAlignment="1" applyProtection="1"/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0" fontId="0" fillId="0" borderId="1" xfId="0" applyFont="1" applyBorder="1" applyAlignment="1" applyProtection="1">
      <alignment horizontal="center" vertical="center" wrapText="1"/>
    </xf>
    <xf numFmtId="166" fontId="10" fillId="5" borderId="1" xfId="1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166" fontId="10" fillId="0" borderId="1" xfId="1" applyNumberFormat="1" applyFont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44" fontId="10" fillId="5" borderId="1" xfId="1" applyFont="1" applyFill="1" applyBorder="1" applyAlignment="1" applyProtection="1">
      <alignment horizont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44" fontId="10" fillId="0" borderId="1" xfId="1" applyFont="1" applyBorder="1" applyAlignment="1" applyProtection="1">
      <alignment horizontal="center"/>
    </xf>
    <xf numFmtId="0" fontId="0" fillId="0" borderId="1" xfId="0" applyBorder="1" applyAlignment="1" applyProtection="1">
      <alignment vertical="top" wrapText="1"/>
    </xf>
    <xf numFmtId="2" fontId="10" fillId="0" borderId="1" xfId="0" applyNumberFormat="1" applyFont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2" fontId="10" fillId="5" borderId="3" xfId="0" applyNumberFormat="1" applyFont="1" applyFill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/>
    <xf numFmtId="166" fontId="6" fillId="3" borderId="5" xfId="0" applyNumberFormat="1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166" fontId="10" fillId="5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 vertical="center" wrapText="1"/>
    </xf>
    <xf numFmtId="166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wrapText="1"/>
    </xf>
    <xf numFmtId="2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/>
    <xf numFmtId="0" fontId="11" fillId="0" borderId="1" xfId="0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/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166" fontId="0" fillId="5" borderId="1" xfId="0" applyNumberFormat="1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166" fontId="0" fillId="0" borderId="1" xfId="0" applyNumberFormat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44" fontId="0" fillId="0" borderId="1" xfId="1" applyFont="1" applyFill="1" applyBorder="1" applyAlignment="1" applyProtection="1"/>
    <xf numFmtId="166" fontId="0" fillId="0" borderId="1" xfId="0" applyNumberFormat="1" applyFill="1" applyBorder="1" applyAlignment="1" applyProtection="1"/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166" fontId="20" fillId="8" borderId="1" xfId="0" applyNumberFormat="1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108857</xdr:rowOff>
    </xdr:from>
    <xdr:to>
      <xdr:col>1</xdr:col>
      <xdr:colOff>2707821</xdr:colOff>
      <xdr:row>41</xdr:row>
      <xdr:rowOff>666750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2342928"/>
          <a:ext cx="2571749" cy="55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22</xdr:row>
      <xdr:rowOff>31749</xdr:rowOff>
    </xdr:from>
    <xdr:to>
      <xdr:col>8</xdr:col>
      <xdr:colOff>176464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77334" y="4360332"/>
          <a:ext cx="442038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428538"/>
          <a:ext cx="5950239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I12" sqref="I12"/>
    </sheetView>
  </sheetViews>
  <sheetFormatPr defaultRowHeight="15" x14ac:dyDescent="0.25"/>
  <cols>
    <col min="1" max="1" width="9.140625" style="3" customWidth="1"/>
    <col min="2" max="2" width="11.5703125" style="3" customWidth="1"/>
    <col min="3" max="3" width="70.85546875" style="3" customWidth="1"/>
    <col min="4" max="4" width="13.140625" style="3" bestFit="1" customWidth="1"/>
    <col min="5" max="5" width="17.140625" style="18" bestFit="1" customWidth="1"/>
    <col min="6" max="6" width="18.28515625" style="17" customWidth="1"/>
    <col min="7" max="7" width="15" style="17" bestFit="1" customWidth="1"/>
    <col min="8" max="8" width="15.28515625" style="18" bestFit="1" customWidth="1"/>
    <col min="9" max="9" width="9.140625" style="3"/>
    <col min="10" max="11" width="8.28515625" style="3" customWidth="1"/>
    <col min="12" max="16384" width="9.140625" style="3"/>
  </cols>
  <sheetData>
    <row r="1" spans="1:11" ht="99.95" customHeight="1" x14ac:dyDescent="0.25">
      <c r="A1" s="21" t="s">
        <v>679</v>
      </c>
      <c r="B1" s="21"/>
      <c r="C1" s="21"/>
      <c r="D1" s="21"/>
      <c r="E1" s="21"/>
      <c r="F1" s="21"/>
      <c r="G1" s="21"/>
      <c r="H1" s="21"/>
    </row>
    <row r="2" spans="1:11" ht="24" customHeight="1" x14ac:dyDescent="0.25">
      <c r="A2" s="23" t="s">
        <v>620</v>
      </c>
      <c r="B2" s="24"/>
      <c r="C2" s="24"/>
      <c r="D2" s="24"/>
      <c r="E2" s="24"/>
      <c r="F2" s="24"/>
      <c r="G2" s="24"/>
      <c r="H2" s="25"/>
    </row>
    <row r="3" spans="1:11" x14ac:dyDescent="0.25">
      <c r="A3" s="30" t="s">
        <v>682</v>
      </c>
      <c r="B3" s="22"/>
      <c r="C3" s="22"/>
      <c r="D3" s="22"/>
      <c r="E3" s="22"/>
      <c r="F3" s="22"/>
      <c r="G3" s="334" t="s">
        <v>15</v>
      </c>
      <c r="H3" s="335" t="s">
        <v>16</v>
      </c>
    </row>
    <row r="4" spans="1:11" x14ac:dyDescent="0.25">
      <c r="A4" s="30" t="s">
        <v>12</v>
      </c>
      <c r="B4" s="22"/>
      <c r="C4" s="22"/>
      <c r="D4" s="22"/>
      <c r="E4" s="22"/>
      <c r="F4" s="22"/>
      <c r="G4" s="336"/>
      <c r="H4" s="337" t="s">
        <v>681</v>
      </c>
    </row>
    <row r="5" spans="1:11" x14ac:dyDescent="0.25">
      <c r="A5" s="30" t="s">
        <v>13</v>
      </c>
      <c r="B5" s="22"/>
      <c r="C5" s="22"/>
      <c r="D5" s="22"/>
      <c r="E5" s="22"/>
      <c r="F5" s="22"/>
      <c r="G5" s="338">
        <f>BDI!I3</f>
        <v>0.24666704095238123</v>
      </c>
      <c r="H5" s="335" t="s">
        <v>17</v>
      </c>
    </row>
    <row r="6" spans="1:11" x14ac:dyDescent="0.25">
      <c r="A6" s="30" t="s">
        <v>14</v>
      </c>
      <c r="B6" s="22"/>
      <c r="C6" s="22"/>
      <c r="D6" s="22"/>
      <c r="E6" s="22"/>
      <c r="F6" s="22"/>
      <c r="G6" s="339"/>
      <c r="H6" s="340" t="s">
        <v>680</v>
      </c>
    </row>
    <row r="7" spans="1:11" ht="30" x14ac:dyDescent="0.25">
      <c r="A7" s="341" t="s">
        <v>0</v>
      </c>
      <c r="B7" s="341" t="s">
        <v>1</v>
      </c>
      <c r="C7" s="341" t="s">
        <v>2</v>
      </c>
      <c r="D7" s="341" t="s">
        <v>236</v>
      </c>
      <c r="E7" s="342" t="s">
        <v>3</v>
      </c>
      <c r="F7" s="343" t="s">
        <v>237</v>
      </c>
      <c r="G7" s="343" t="s">
        <v>238</v>
      </c>
      <c r="H7" s="344" t="s">
        <v>239</v>
      </c>
      <c r="I7" s="11"/>
    </row>
    <row r="8" spans="1:11" x14ac:dyDescent="0.25">
      <c r="A8" s="345">
        <v>1</v>
      </c>
      <c r="B8" s="346"/>
      <c r="C8" s="347" t="s">
        <v>5</v>
      </c>
      <c r="D8" s="348"/>
      <c r="E8" s="349"/>
      <c r="F8" s="349" t="s">
        <v>50</v>
      </c>
      <c r="G8" s="350">
        <f>H8*(1-$G$5)</f>
        <v>0</v>
      </c>
      <c r="H8" s="350">
        <f>H9</f>
        <v>0</v>
      </c>
    </row>
    <row r="9" spans="1:11" ht="15.75" x14ac:dyDescent="0.25">
      <c r="A9" s="351" t="s">
        <v>4</v>
      </c>
      <c r="B9" s="351" t="s">
        <v>412</v>
      </c>
      <c r="C9" s="352" t="s">
        <v>56</v>
      </c>
      <c r="D9" s="353" t="s">
        <v>22</v>
      </c>
      <c r="E9" s="354">
        <v>1</v>
      </c>
      <c r="F9" s="355">
        <f>'1 - Adminitração Local'!J13</f>
        <v>0</v>
      </c>
      <c r="G9" s="356">
        <f>F9*(1+$G$5)</f>
        <v>0</v>
      </c>
      <c r="H9" s="355">
        <f>G9*E9</f>
        <v>0</v>
      </c>
    </row>
    <row r="10" spans="1:11" x14ac:dyDescent="0.25">
      <c r="A10" s="345">
        <v>2</v>
      </c>
      <c r="B10" s="346"/>
      <c r="C10" s="347" t="s">
        <v>206</v>
      </c>
      <c r="D10" s="348"/>
      <c r="E10" s="349"/>
      <c r="F10" s="349" t="s">
        <v>50</v>
      </c>
      <c r="G10" s="350">
        <f>H10*(1-$G$5)</f>
        <v>0</v>
      </c>
      <c r="H10" s="350">
        <f>H11</f>
        <v>0</v>
      </c>
    </row>
    <row r="11" spans="1:11" ht="15.75" x14ac:dyDescent="0.25">
      <c r="A11" s="351" t="s">
        <v>350</v>
      </c>
      <c r="B11" s="351" t="s">
        <v>413</v>
      </c>
      <c r="C11" s="357" t="s">
        <v>206</v>
      </c>
      <c r="D11" s="353" t="s">
        <v>22</v>
      </c>
      <c r="E11" s="354">
        <v>1</v>
      </c>
      <c r="F11" s="355">
        <f>'2 - Mobilização_Desmobilização'!K43</f>
        <v>0</v>
      </c>
      <c r="G11" s="356">
        <f>F11*(1+$G$5)</f>
        <v>0</v>
      </c>
      <c r="H11" s="355">
        <f>G11*E11</f>
        <v>0</v>
      </c>
    </row>
    <row r="12" spans="1:11" x14ac:dyDescent="0.25">
      <c r="A12" s="345">
        <v>3</v>
      </c>
      <c r="B12" s="346"/>
      <c r="C12" s="347" t="s">
        <v>6</v>
      </c>
      <c r="D12" s="348"/>
      <c r="E12" s="349"/>
      <c r="F12" s="349" t="s">
        <v>50</v>
      </c>
      <c r="G12" s="350">
        <f>H12*(1-$G$5)</f>
        <v>0</v>
      </c>
      <c r="H12" s="358">
        <f>SUM(H13:H25)</f>
        <v>0</v>
      </c>
    </row>
    <row r="13" spans="1:11" ht="23.25" customHeight="1" x14ac:dyDescent="0.25">
      <c r="A13" s="359" t="s">
        <v>9</v>
      </c>
      <c r="B13" s="360" t="s">
        <v>52</v>
      </c>
      <c r="C13" s="357" t="s">
        <v>71</v>
      </c>
      <c r="D13" s="353" t="s">
        <v>19</v>
      </c>
      <c r="E13" s="354">
        <f>'3 - Serviço Preliminar'!K8</f>
        <v>0</v>
      </c>
      <c r="F13" s="361">
        <v>241.35</v>
      </c>
      <c r="G13" s="356">
        <f>F13*(1+$G$5)</f>
        <v>300.88309033385718</v>
      </c>
      <c r="H13" s="355">
        <f>G13*E13</f>
        <v>0</v>
      </c>
    </row>
    <row r="14" spans="1:11" ht="20.25" customHeight="1" x14ac:dyDescent="0.25">
      <c r="A14" s="359" t="s">
        <v>666</v>
      </c>
      <c r="B14" s="362" t="s">
        <v>72</v>
      </c>
      <c r="C14" s="363" t="s">
        <v>73</v>
      </c>
      <c r="D14" s="364" t="s">
        <v>19</v>
      </c>
      <c r="E14" s="354">
        <f>'3 - Serviço Preliminar'!K9</f>
        <v>0</v>
      </c>
      <c r="F14" s="365">
        <v>1.04</v>
      </c>
      <c r="G14" s="366">
        <f t="shared" ref="G14:G25" si="0">F14*(1+$G$5)</f>
        <v>1.2965337225904765</v>
      </c>
      <c r="H14" s="367">
        <f t="shared" ref="H14:H25" si="1">G14*E14</f>
        <v>0</v>
      </c>
    </row>
    <row r="15" spans="1:11" s="15" customFormat="1" ht="30" x14ac:dyDescent="0.25">
      <c r="A15" s="359" t="s">
        <v>460</v>
      </c>
      <c r="B15" s="368">
        <v>73672</v>
      </c>
      <c r="C15" s="36" t="s">
        <v>565</v>
      </c>
      <c r="D15" s="369" t="s">
        <v>19</v>
      </c>
      <c r="E15" s="354">
        <f>'3 - Serviço Preliminar'!K10</f>
        <v>0</v>
      </c>
      <c r="F15" s="370">
        <v>0.32</v>
      </c>
      <c r="G15" s="356">
        <f t="shared" ref="G15" si="2">F15*(1+$G$5)</f>
        <v>0.39893345310476203</v>
      </c>
      <c r="H15" s="355">
        <f t="shared" ref="H15" si="3">G15*E15</f>
        <v>0</v>
      </c>
      <c r="I15" s="13"/>
      <c r="J15" s="13"/>
      <c r="K15" s="14"/>
    </row>
    <row r="16" spans="1:11" ht="30" x14ac:dyDescent="0.25">
      <c r="A16" s="359" t="s">
        <v>10</v>
      </c>
      <c r="B16" s="371">
        <v>93207</v>
      </c>
      <c r="C16" s="372" t="s">
        <v>79</v>
      </c>
      <c r="D16" s="373" t="s">
        <v>19</v>
      </c>
      <c r="E16" s="354">
        <f>'3 - Serviço Preliminar'!K11</f>
        <v>0</v>
      </c>
      <c r="F16" s="374">
        <v>593.41999999999996</v>
      </c>
      <c r="G16" s="375">
        <f t="shared" si="0"/>
        <v>739.79715544196199</v>
      </c>
      <c r="H16" s="376">
        <f t="shared" si="1"/>
        <v>0</v>
      </c>
      <c r="I16" s="12"/>
      <c r="J16" s="12"/>
      <c r="K16" s="12"/>
    </row>
    <row r="17" spans="1:8" ht="30" x14ac:dyDescent="0.25">
      <c r="A17" s="359" t="s">
        <v>8</v>
      </c>
      <c r="B17" s="360">
        <v>93208</v>
      </c>
      <c r="C17" s="357" t="s">
        <v>74</v>
      </c>
      <c r="D17" s="353" t="s">
        <v>19</v>
      </c>
      <c r="E17" s="354">
        <f>'3 - Serviço Preliminar'!K12</f>
        <v>0</v>
      </c>
      <c r="F17" s="361">
        <v>423.63</v>
      </c>
      <c r="G17" s="356">
        <f t="shared" si="0"/>
        <v>528.1255585586573</v>
      </c>
      <c r="H17" s="355">
        <f t="shared" si="1"/>
        <v>0</v>
      </c>
    </row>
    <row r="18" spans="1:8" ht="30" x14ac:dyDescent="0.25">
      <c r="A18" s="359" t="s">
        <v>83</v>
      </c>
      <c r="B18" s="360">
        <v>93210</v>
      </c>
      <c r="C18" s="357" t="s">
        <v>75</v>
      </c>
      <c r="D18" s="353" t="s">
        <v>19</v>
      </c>
      <c r="E18" s="354">
        <f>'3 - Serviço Preliminar'!K13</f>
        <v>0</v>
      </c>
      <c r="F18" s="361">
        <v>341.98</v>
      </c>
      <c r="G18" s="356">
        <f t="shared" si="0"/>
        <v>426.33519466489537</v>
      </c>
      <c r="H18" s="355">
        <f t="shared" si="1"/>
        <v>0</v>
      </c>
    </row>
    <row r="19" spans="1:8" ht="30" x14ac:dyDescent="0.25">
      <c r="A19" s="359" t="s">
        <v>84</v>
      </c>
      <c r="B19" s="360">
        <v>93212</v>
      </c>
      <c r="C19" s="357" t="s">
        <v>76</v>
      </c>
      <c r="D19" s="353" t="s">
        <v>19</v>
      </c>
      <c r="E19" s="354">
        <f>'3 - Serviço Preliminar'!K14</f>
        <v>0</v>
      </c>
      <c r="F19" s="361">
        <v>555.29</v>
      </c>
      <c r="G19" s="356">
        <f t="shared" si="0"/>
        <v>692.26174117044775</v>
      </c>
      <c r="H19" s="355">
        <f t="shared" si="1"/>
        <v>0</v>
      </c>
    </row>
    <row r="20" spans="1:8" ht="30" x14ac:dyDescent="0.25">
      <c r="A20" s="359" t="s">
        <v>88</v>
      </c>
      <c r="B20" s="360">
        <v>41598</v>
      </c>
      <c r="C20" s="357" t="s">
        <v>450</v>
      </c>
      <c r="D20" s="353" t="s">
        <v>22</v>
      </c>
      <c r="E20" s="354">
        <f>'3 - Serviço Preliminar'!K15</f>
        <v>0</v>
      </c>
      <c r="F20" s="361">
        <v>1295.6600000000001</v>
      </c>
      <c r="G20" s="356">
        <f t="shared" si="0"/>
        <v>1615.2566182803623</v>
      </c>
      <c r="H20" s="355">
        <f t="shared" si="1"/>
        <v>0</v>
      </c>
    </row>
    <row r="21" spans="1:8" ht="25.5" customHeight="1" x14ac:dyDescent="0.25">
      <c r="A21" s="359" t="s">
        <v>89</v>
      </c>
      <c r="B21" s="360">
        <v>72897</v>
      </c>
      <c r="C21" s="357" t="s">
        <v>54</v>
      </c>
      <c r="D21" s="353" t="s">
        <v>29</v>
      </c>
      <c r="E21" s="354">
        <f>'3 - Serviço Preliminar'!K16</f>
        <v>0</v>
      </c>
      <c r="F21" s="361">
        <v>16.55</v>
      </c>
      <c r="G21" s="356">
        <f t="shared" si="0"/>
        <v>20.632339527761911</v>
      </c>
      <c r="H21" s="355">
        <f t="shared" si="1"/>
        <v>0</v>
      </c>
    </row>
    <row r="22" spans="1:8" ht="30" x14ac:dyDescent="0.25">
      <c r="A22" s="359" t="s">
        <v>96</v>
      </c>
      <c r="B22" s="360">
        <v>95290</v>
      </c>
      <c r="C22" s="357" t="s">
        <v>77</v>
      </c>
      <c r="D22" s="353" t="s">
        <v>55</v>
      </c>
      <c r="E22" s="354">
        <f>'3 - Serviço Preliminar'!K17</f>
        <v>0</v>
      </c>
      <c r="F22" s="361">
        <v>1.64</v>
      </c>
      <c r="G22" s="356">
        <f t="shared" si="0"/>
        <v>2.0445339471619053</v>
      </c>
      <c r="H22" s="355">
        <f t="shared" si="1"/>
        <v>0</v>
      </c>
    </row>
    <row r="23" spans="1:8" ht="30" x14ac:dyDescent="0.25">
      <c r="A23" s="359" t="s">
        <v>252</v>
      </c>
      <c r="B23" s="360">
        <v>95296</v>
      </c>
      <c r="C23" s="357" t="s">
        <v>78</v>
      </c>
      <c r="D23" s="353" t="s">
        <v>55</v>
      </c>
      <c r="E23" s="354">
        <f>'3 - Serviço Preliminar'!K18</f>
        <v>0</v>
      </c>
      <c r="F23" s="361">
        <v>1.46</v>
      </c>
      <c r="G23" s="356">
        <f t="shared" si="0"/>
        <v>1.8201338797904765</v>
      </c>
      <c r="H23" s="355">
        <f t="shared" si="1"/>
        <v>0</v>
      </c>
    </row>
    <row r="24" spans="1:8" ht="30" x14ac:dyDescent="0.25">
      <c r="A24" s="359" t="s">
        <v>253</v>
      </c>
      <c r="B24" s="360">
        <v>78472</v>
      </c>
      <c r="C24" s="357" t="s">
        <v>40</v>
      </c>
      <c r="D24" s="353" t="s">
        <v>19</v>
      </c>
      <c r="E24" s="354">
        <f>'3 - Serviço Preliminar'!K19</f>
        <v>0</v>
      </c>
      <c r="F24" s="361">
        <v>0.27</v>
      </c>
      <c r="G24" s="356">
        <f t="shared" si="0"/>
        <v>0.33660010105714294</v>
      </c>
      <c r="H24" s="355">
        <f t="shared" si="1"/>
        <v>0</v>
      </c>
    </row>
    <row r="25" spans="1:8" ht="45" x14ac:dyDescent="0.25">
      <c r="A25" s="359" t="s">
        <v>254</v>
      </c>
      <c r="B25" s="377" t="s">
        <v>361</v>
      </c>
      <c r="C25" s="378" t="s">
        <v>451</v>
      </c>
      <c r="D25" s="379" t="s">
        <v>362</v>
      </c>
      <c r="E25" s="354">
        <f>'3 - Serviço Preliminar'!K20</f>
        <v>0</v>
      </c>
      <c r="F25" s="361">
        <v>394.53</v>
      </c>
      <c r="G25" s="356">
        <f t="shared" si="0"/>
        <v>491.84754766694294</v>
      </c>
      <c r="H25" s="355">
        <f t="shared" si="1"/>
        <v>0</v>
      </c>
    </row>
    <row r="26" spans="1:8" x14ac:dyDescent="0.25">
      <c r="A26" s="345">
        <v>4</v>
      </c>
      <c r="B26" s="380"/>
      <c r="C26" s="347" t="s">
        <v>7</v>
      </c>
      <c r="D26" s="348"/>
      <c r="E26" s="349"/>
      <c r="F26" s="349" t="s">
        <v>50</v>
      </c>
      <c r="G26" s="350" t="e">
        <f>H26*(1-$G$5)</f>
        <v>#DIV/0!</v>
      </c>
      <c r="H26" s="358" t="e">
        <f>SUM(H27:H35)</f>
        <v>#DIV/0!</v>
      </c>
    </row>
    <row r="27" spans="1:8" ht="30" x14ac:dyDescent="0.25">
      <c r="A27" s="359" t="s">
        <v>23</v>
      </c>
      <c r="B27" s="381" t="s">
        <v>86</v>
      </c>
      <c r="C27" s="382" t="s">
        <v>85</v>
      </c>
      <c r="D27" s="353" t="s">
        <v>19</v>
      </c>
      <c r="E27" s="354">
        <f>'4 - Terraplenagem'!O8</f>
        <v>0</v>
      </c>
      <c r="F27" s="356">
        <v>0.48</v>
      </c>
      <c r="G27" s="356">
        <f t="shared" ref="G27" si="4">F27*(1+$G$5)</f>
        <v>0.59840017965714298</v>
      </c>
      <c r="H27" s="355">
        <f>G27*E27</f>
        <v>0</v>
      </c>
    </row>
    <row r="28" spans="1:8" ht="15.75" x14ac:dyDescent="0.25">
      <c r="A28" s="359" t="s">
        <v>24</v>
      </c>
      <c r="B28" s="381" t="s">
        <v>209</v>
      </c>
      <c r="C28" s="382" t="s">
        <v>208</v>
      </c>
      <c r="D28" s="353" t="s">
        <v>19</v>
      </c>
      <c r="E28" s="354" t="e">
        <f>'4 - Terraplenagem'!O9</f>
        <v>#DIV/0!</v>
      </c>
      <c r="F28" s="356">
        <v>0.31</v>
      </c>
      <c r="G28" s="356">
        <f t="shared" ref="G28:G35" si="5">F28*(1+$G$5)</f>
        <v>0.38646678269523815</v>
      </c>
      <c r="H28" s="355" t="e">
        <f t="shared" ref="H28:H35" si="6">G28*E28</f>
        <v>#DIV/0!</v>
      </c>
    </row>
    <row r="29" spans="1:8" ht="15.75" x14ac:dyDescent="0.25">
      <c r="A29" s="359" t="s">
        <v>25</v>
      </c>
      <c r="B29" s="381" t="s">
        <v>211</v>
      </c>
      <c r="C29" s="382" t="s">
        <v>210</v>
      </c>
      <c r="D29" s="353" t="s">
        <v>29</v>
      </c>
      <c r="E29" s="354" t="e">
        <f>'4 - Terraplenagem'!O10</f>
        <v>#DIV/0!</v>
      </c>
      <c r="F29" s="356">
        <v>1.67</v>
      </c>
      <c r="G29" s="356">
        <f t="shared" si="5"/>
        <v>2.0819339583904766</v>
      </c>
      <c r="H29" s="355" t="e">
        <f t="shared" si="6"/>
        <v>#DIV/0!</v>
      </c>
    </row>
    <row r="30" spans="1:8" ht="30" x14ac:dyDescent="0.25">
      <c r="A30" s="359" t="s">
        <v>26</v>
      </c>
      <c r="B30" s="360">
        <v>95290</v>
      </c>
      <c r="C30" s="382" t="s">
        <v>77</v>
      </c>
      <c r="D30" s="353" t="s">
        <v>55</v>
      </c>
      <c r="E30" s="354">
        <f>'4 - Terraplenagem'!O11</f>
        <v>0</v>
      </c>
      <c r="F30" s="356">
        <v>1.64</v>
      </c>
      <c r="G30" s="356">
        <f t="shared" si="5"/>
        <v>2.0445339471619053</v>
      </c>
      <c r="H30" s="355">
        <f t="shared" si="6"/>
        <v>0</v>
      </c>
    </row>
    <row r="31" spans="1:8" ht="45" x14ac:dyDescent="0.25">
      <c r="A31" s="359" t="s">
        <v>27</v>
      </c>
      <c r="B31" s="381" t="s">
        <v>87</v>
      </c>
      <c r="C31" s="382" t="s">
        <v>584</v>
      </c>
      <c r="D31" s="353" t="s">
        <v>29</v>
      </c>
      <c r="E31" s="354">
        <f>'4 - Terraplenagem'!O12</f>
        <v>0</v>
      </c>
      <c r="F31" s="356">
        <v>2.82</v>
      </c>
      <c r="G31" s="356">
        <f t="shared" si="5"/>
        <v>3.5156010554857149</v>
      </c>
      <c r="H31" s="355">
        <f t="shared" si="6"/>
        <v>0</v>
      </c>
    </row>
    <row r="32" spans="1:8" ht="45" x14ac:dyDescent="0.25">
      <c r="A32" s="359" t="s">
        <v>28</v>
      </c>
      <c r="B32" s="381" t="s">
        <v>87</v>
      </c>
      <c r="C32" s="382" t="s">
        <v>583</v>
      </c>
      <c r="D32" s="353" t="s">
        <v>29</v>
      </c>
      <c r="E32" s="354">
        <f>'4 - Terraplenagem'!O13</f>
        <v>0</v>
      </c>
      <c r="F32" s="356">
        <v>2.82</v>
      </c>
      <c r="G32" s="356">
        <f t="shared" si="5"/>
        <v>3.5156010554857149</v>
      </c>
      <c r="H32" s="355">
        <f t="shared" si="6"/>
        <v>0</v>
      </c>
    </row>
    <row r="33" spans="1:11" s="4" customFormat="1" ht="30" x14ac:dyDescent="0.25">
      <c r="A33" s="359" t="s">
        <v>51</v>
      </c>
      <c r="B33" s="360" t="s">
        <v>81</v>
      </c>
      <c r="C33" s="383" t="s">
        <v>80</v>
      </c>
      <c r="D33" s="353" t="s">
        <v>29</v>
      </c>
      <c r="E33" s="354">
        <f>'4 - Terraplenagem'!O14</f>
        <v>0</v>
      </c>
      <c r="F33" s="356">
        <v>1.35</v>
      </c>
      <c r="G33" s="356">
        <f t="shared" si="5"/>
        <v>1.6830005052857149</v>
      </c>
      <c r="H33" s="355">
        <f t="shared" si="6"/>
        <v>0</v>
      </c>
      <c r="I33" s="3"/>
      <c r="J33" s="3" t="s">
        <v>354</v>
      </c>
      <c r="K33" s="3"/>
    </row>
    <row r="34" spans="1:11" s="4" customFormat="1" ht="30" x14ac:dyDescent="0.25">
      <c r="A34" s="359" t="s">
        <v>90</v>
      </c>
      <c r="B34" s="360" t="s">
        <v>53</v>
      </c>
      <c r="C34" s="383" t="s">
        <v>18</v>
      </c>
      <c r="D34" s="353" t="s">
        <v>19</v>
      </c>
      <c r="E34" s="354">
        <f>'4 - Terraplenagem'!O15</f>
        <v>0</v>
      </c>
      <c r="F34" s="356">
        <v>0.2</v>
      </c>
      <c r="G34" s="356">
        <f t="shared" si="5"/>
        <v>0.24933340819047625</v>
      </c>
      <c r="H34" s="355">
        <f t="shared" si="6"/>
        <v>0</v>
      </c>
    </row>
    <row r="35" spans="1:11" ht="15.75" x14ac:dyDescent="0.25">
      <c r="A35" s="359" t="s">
        <v>241</v>
      </c>
      <c r="B35" s="360">
        <v>79472</v>
      </c>
      <c r="C35" s="357" t="s">
        <v>82</v>
      </c>
      <c r="D35" s="353" t="s">
        <v>19</v>
      </c>
      <c r="E35" s="354">
        <f>'4 - Terraplenagem'!O16</f>
        <v>0</v>
      </c>
      <c r="F35" s="356">
        <v>0.45</v>
      </c>
      <c r="G35" s="356">
        <f t="shared" si="5"/>
        <v>0.56100016842857159</v>
      </c>
      <c r="H35" s="355">
        <f t="shared" si="6"/>
        <v>0</v>
      </c>
      <c r="I35" s="4"/>
      <c r="J35" s="4"/>
      <c r="K35" s="4"/>
    </row>
    <row r="36" spans="1:11" x14ac:dyDescent="0.25">
      <c r="A36" s="345">
        <v>5</v>
      </c>
      <c r="B36" s="384"/>
      <c r="C36" s="347" t="s">
        <v>20</v>
      </c>
      <c r="D36" s="348"/>
      <c r="E36" s="349"/>
      <c r="F36" s="349" t="s">
        <v>50</v>
      </c>
      <c r="G36" s="350">
        <f>H36*(1-$G$5)</f>
        <v>0</v>
      </c>
      <c r="H36" s="358">
        <f>SUM(H37:H46)</f>
        <v>0</v>
      </c>
    </row>
    <row r="37" spans="1:11" ht="15.75" x14ac:dyDescent="0.25">
      <c r="A37" s="385" t="s">
        <v>31</v>
      </c>
      <c r="B37" s="385">
        <v>72961</v>
      </c>
      <c r="C37" s="386" t="s">
        <v>92</v>
      </c>
      <c r="D37" s="379" t="s">
        <v>19</v>
      </c>
      <c r="E37" s="387">
        <f>'5 - Pavimentação'!J8</f>
        <v>0</v>
      </c>
      <c r="F37" s="388">
        <v>1.1499999999999999</v>
      </c>
      <c r="G37" s="356">
        <f t="shared" ref="G37:G38" si="7">F37*(1+$G$5)</f>
        <v>1.4336670970952383</v>
      </c>
      <c r="H37" s="355">
        <f>G37*E37</f>
        <v>0</v>
      </c>
    </row>
    <row r="38" spans="1:11" ht="45" x14ac:dyDescent="0.25">
      <c r="A38" s="385" t="s">
        <v>32</v>
      </c>
      <c r="B38" s="389" t="s">
        <v>87</v>
      </c>
      <c r="C38" s="382" t="s">
        <v>660</v>
      </c>
      <c r="D38" s="353" t="s">
        <v>29</v>
      </c>
      <c r="E38" s="387">
        <f>'5 - Pavimentação'!J9</f>
        <v>0</v>
      </c>
      <c r="F38" s="356">
        <v>2.82</v>
      </c>
      <c r="G38" s="356">
        <f t="shared" si="7"/>
        <v>3.5156010554857149</v>
      </c>
      <c r="H38" s="355">
        <f>G38*E38</f>
        <v>0</v>
      </c>
    </row>
    <row r="39" spans="1:11" ht="43.5" customHeight="1" x14ac:dyDescent="0.25">
      <c r="A39" s="385" t="s">
        <v>32</v>
      </c>
      <c r="B39" s="351">
        <v>96387</v>
      </c>
      <c r="C39" s="357" t="s">
        <v>91</v>
      </c>
      <c r="D39" s="353" t="s">
        <v>29</v>
      </c>
      <c r="E39" s="387">
        <f>'5 - Pavimentação'!J10+'5 - Pavimentação'!J11</f>
        <v>0</v>
      </c>
      <c r="F39" s="390">
        <v>6.03</v>
      </c>
      <c r="G39" s="356">
        <f t="shared" ref="G39:G46" si="8">F39*(1+$G$5)</f>
        <v>7.5174022569428596</v>
      </c>
      <c r="H39" s="355">
        <f t="shared" ref="H39:H46" si="9">G39*E39</f>
        <v>0</v>
      </c>
    </row>
    <row r="40" spans="1:11" ht="36.75" customHeight="1" x14ac:dyDescent="0.25">
      <c r="A40" s="385" t="s">
        <v>33</v>
      </c>
      <c r="B40" s="351">
        <v>96401</v>
      </c>
      <c r="C40" s="391" t="s">
        <v>93</v>
      </c>
      <c r="D40" s="353" t="s">
        <v>19</v>
      </c>
      <c r="E40" s="387">
        <f>'5 - Pavimentação'!J12</f>
        <v>0</v>
      </c>
      <c r="F40" s="392">
        <v>4.0999999999999996</v>
      </c>
      <c r="G40" s="356">
        <f t="shared" si="8"/>
        <v>5.1113348679047625</v>
      </c>
      <c r="H40" s="355">
        <f t="shared" si="9"/>
        <v>0</v>
      </c>
    </row>
    <row r="41" spans="1:11" ht="30" x14ac:dyDescent="0.25">
      <c r="A41" s="385" t="s">
        <v>34</v>
      </c>
      <c r="B41" s="385">
        <v>97807</v>
      </c>
      <c r="C41" s="391" t="s">
        <v>449</v>
      </c>
      <c r="D41" s="353" t="s">
        <v>19</v>
      </c>
      <c r="E41" s="387">
        <f>'5 - Pavimentação'!J13</f>
        <v>0</v>
      </c>
      <c r="F41" s="392">
        <v>8.6199999999999992</v>
      </c>
      <c r="G41" s="356">
        <f t="shared" si="8"/>
        <v>10.746269893009526</v>
      </c>
      <c r="H41" s="355">
        <f t="shared" si="9"/>
        <v>0</v>
      </c>
    </row>
    <row r="42" spans="1:11" ht="15.75" x14ac:dyDescent="0.25">
      <c r="A42" s="385" t="s">
        <v>35</v>
      </c>
      <c r="B42" s="393" t="s">
        <v>677</v>
      </c>
      <c r="C42" s="378" t="s">
        <v>207</v>
      </c>
      <c r="D42" s="379" t="s">
        <v>29</v>
      </c>
      <c r="E42" s="387">
        <f>'5 - Pavimentação'!J14</f>
        <v>0</v>
      </c>
      <c r="F42" s="392">
        <v>1.26</v>
      </c>
      <c r="G42" s="356">
        <f t="shared" si="8"/>
        <v>1.5708004716000004</v>
      </c>
      <c r="H42" s="355">
        <f t="shared" si="9"/>
        <v>0</v>
      </c>
    </row>
    <row r="43" spans="1:11" ht="15.75" x14ac:dyDescent="0.25">
      <c r="A43" s="385" t="s">
        <v>36</v>
      </c>
      <c r="B43" s="394" t="s">
        <v>678</v>
      </c>
      <c r="C43" s="395" t="s">
        <v>359</v>
      </c>
      <c r="D43" s="379" t="s">
        <v>19</v>
      </c>
      <c r="E43" s="387">
        <f>'5 - Pavimentação'!J15</f>
        <v>0</v>
      </c>
      <c r="F43" s="392">
        <v>0.62</v>
      </c>
      <c r="G43" s="356">
        <f t="shared" si="8"/>
        <v>0.77293356539047631</v>
      </c>
      <c r="H43" s="355">
        <f t="shared" si="9"/>
        <v>0</v>
      </c>
    </row>
    <row r="44" spans="1:11" ht="15.75" x14ac:dyDescent="0.25">
      <c r="A44" s="385" t="s">
        <v>37</v>
      </c>
      <c r="B44" s="32" t="s">
        <v>57</v>
      </c>
      <c r="C44" s="396" t="s">
        <v>21</v>
      </c>
      <c r="D44" s="353" t="s">
        <v>22</v>
      </c>
      <c r="E44" s="387">
        <f>'5 - Pavimentação'!J16</f>
        <v>0</v>
      </c>
      <c r="F44" s="392">
        <v>129.46</v>
      </c>
      <c r="G44" s="356">
        <f t="shared" si="8"/>
        <v>161.39351512169529</v>
      </c>
      <c r="H44" s="355">
        <f t="shared" si="9"/>
        <v>0</v>
      </c>
    </row>
    <row r="45" spans="1:11" ht="15.75" x14ac:dyDescent="0.25">
      <c r="A45" s="385" t="s">
        <v>255</v>
      </c>
      <c r="B45" s="32" t="s">
        <v>58</v>
      </c>
      <c r="C45" s="396" t="s">
        <v>94</v>
      </c>
      <c r="D45" s="353" t="s">
        <v>22</v>
      </c>
      <c r="E45" s="387">
        <f>'5 - Pavimentação'!J17</f>
        <v>0</v>
      </c>
      <c r="F45" s="392">
        <v>117.7</v>
      </c>
      <c r="G45" s="356">
        <f t="shared" si="8"/>
        <v>146.73271072009527</v>
      </c>
      <c r="H45" s="355">
        <f t="shared" si="9"/>
        <v>0</v>
      </c>
    </row>
    <row r="46" spans="1:11" ht="15.75" x14ac:dyDescent="0.25">
      <c r="A46" s="385" t="s">
        <v>256</v>
      </c>
      <c r="B46" s="32" t="s">
        <v>59</v>
      </c>
      <c r="C46" s="396" t="s">
        <v>95</v>
      </c>
      <c r="D46" s="353" t="s">
        <v>22</v>
      </c>
      <c r="E46" s="387">
        <f>'5 - Pavimentação'!J18</f>
        <v>0</v>
      </c>
      <c r="F46" s="392">
        <v>129.46</v>
      </c>
      <c r="G46" s="356">
        <f t="shared" si="8"/>
        <v>161.39351512169529</v>
      </c>
      <c r="H46" s="355">
        <f t="shared" si="9"/>
        <v>0</v>
      </c>
    </row>
    <row r="47" spans="1:11" x14ac:dyDescent="0.25">
      <c r="A47" s="397">
        <v>6</v>
      </c>
      <c r="B47" s="398"/>
      <c r="C47" s="347" t="s">
        <v>30</v>
      </c>
      <c r="D47" s="348"/>
      <c r="E47" s="349"/>
      <c r="F47" s="349" t="s">
        <v>50</v>
      </c>
      <c r="G47" s="350">
        <f>H47*(1-$G$5)</f>
        <v>0</v>
      </c>
      <c r="H47" s="358">
        <f>SUM(H48:H61)</f>
        <v>0</v>
      </c>
    </row>
    <row r="48" spans="1:11" ht="30" x14ac:dyDescent="0.25">
      <c r="A48" s="399" t="s">
        <v>48</v>
      </c>
      <c r="B48" s="400">
        <v>95302</v>
      </c>
      <c r="C48" s="401" t="s">
        <v>97</v>
      </c>
      <c r="D48" s="400" t="s">
        <v>38</v>
      </c>
      <c r="E48" s="387">
        <f>'6 - Transporte'!E8</f>
        <v>0</v>
      </c>
      <c r="F48" s="402">
        <v>1.32</v>
      </c>
      <c r="G48" s="356">
        <f>F48*(1+$G$5)</f>
        <v>1.6456004940571434</v>
      </c>
      <c r="H48" s="355">
        <f>G48*E48</f>
        <v>0</v>
      </c>
    </row>
    <row r="49" spans="1:8" ht="30" x14ac:dyDescent="0.25">
      <c r="A49" s="399" t="s">
        <v>60</v>
      </c>
      <c r="B49" s="360">
        <v>95290</v>
      </c>
      <c r="C49" s="382" t="s">
        <v>77</v>
      </c>
      <c r="D49" s="353" t="s">
        <v>55</v>
      </c>
      <c r="E49" s="387">
        <f>'6 - Transporte'!E9</f>
        <v>0</v>
      </c>
      <c r="F49" s="402">
        <v>1.64</v>
      </c>
      <c r="G49" s="356">
        <f>F49*(1+$G$5)</f>
        <v>2.0445339471619053</v>
      </c>
      <c r="H49" s="355">
        <f>G49*E49</f>
        <v>0</v>
      </c>
    </row>
    <row r="50" spans="1:8" ht="30" x14ac:dyDescent="0.25">
      <c r="A50" s="399" t="s">
        <v>61</v>
      </c>
      <c r="B50" s="403">
        <v>95875</v>
      </c>
      <c r="C50" s="404" t="s">
        <v>452</v>
      </c>
      <c r="D50" s="403" t="s">
        <v>38</v>
      </c>
      <c r="E50" s="387">
        <f>'6 - Transporte'!E10</f>
        <v>0</v>
      </c>
      <c r="F50" s="405">
        <v>0.99</v>
      </c>
      <c r="G50" s="356">
        <f t="shared" ref="G50:G61" si="10">F50*(1+$G$5)</f>
        <v>1.2342003705428575</v>
      </c>
      <c r="H50" s="355">
        <f t="shared" ref="H50:H61" si="11">G50*E50</f>
        <v>0</v>
      </c>
    </row>
    <row r="51" spans="1:8" ht="30" x14ac:dyDescent="0.25">
      <c r="A51" s="399" t="s">
        <v>98</v>
      </c>
      <c r="B51" s="393">
        <v>93590</v>
      </c>
      <c r="C51" s="395" t="s">
        <v>355</v>
      </c>
      <c r="D51" s="393" t="s">
        <v>38</v>
      </c>
      <c r="E51" s="387">
        <f>'6 - Transporte'!E11</f>
        <v>0</v>
      </c>
      <c r="F51" s="405">
        <v>0.7</v>
      </c>
      <c r="G51" s="356">
        <f t="shared" si="10"/>
        <v>0.87266692866666684</v>
      </c>
      <c r="H51" s="355">
        <f t="shared" si="11"/>
        <v>0</v>
      </c>
    </row>
    <row r="52" spans="1:8" ht="30" x14ac:dyDescent="0.25">
      <c r="A52" s="399" t="s">
        <v>99</v>
      </c>
      <c r="B52" s="393">
        <v>93591</v>
      </c>
      <c r="C52" s="395" t="s">
        <v>568</v>
      </c>
      <c r="D52" s="393" t="s">
        <v>38</v>
      </c>
      <c r="E52" s="387">
        <f>'6 - Transporte'!E12</f>
        <v>0</v>
      </c>
      <c r="F52" s="405">
        <v>1.22</v>
      </c>
      <c r="G52" s="356">
        <f t="shared" ref="G52:G53" si="12">F52*(1+$G$5)</f>
        <v>1.5209337899619051</v>
      </c>
      <c r="H52" s="355">
        <f t="shared" ref="H52:H53" si="13">G52*E52</f>
        <v>0</v>
      </c>
    </row>
    <row r="53" spans="1:8" ht="30" x14ac:dyDescent="0.25">
      <c r="A53" s="399" t="s">
        <v>356</v>
      </c>
      <c r="B53" s="393">
        <v>93593</v>
      </c>
      <c r="C53" s="395" t="s">
        <v>569</v>
      </c>
      <c r="D53" s="393" t="s">
        <v>38</v>
      </c>
      <c r="E53" s="387">
        <f>'6 - Transporte'!E13</f>
        <v>0</v>
      </c>
      <c r="F53" s="405">
        <v>0.61</v>
      </c>
      <c r="G53" s="356">
        <f t="shared" si="12"/>
        <v>0.76046689498095255</v>
      </c>
      <c r="H53" s="355">
        <f t="shared" si="13"/>
        <v>0</v>
      </c>
    </row>
    <row r="54" spans="1:8" ht="45" x14ac:dyDescent="0.25">
      <c r="A54" s="399" t="s">
        <v>357</v>
      </c>
      <c r="B54" s="351">
        <v>93176</v>
      </c>
      <c r="C54" s="406" t="s">
        <v>570</v>
      </c>
      <c r="D54" s="351" t="s">
        <v>39</v>
      </c>
      <c r="E54" s="407">
        <f>'6 - Transporte'!L14</f>
        <v>0</v>
      </c>
      <c r="F54" s="405">
        <v>0.39</v>
      </c>
      <c r="G54" s="356">
        <f t="shared" si="10"/>
        <v>0.48620014597142869</v>
      </c>
      <c r="H54" s="355">
        <f t="shared" si="11"/>
        <v>0</v>
      </c>
    </row>
    <row r="55" spans="1:8" ht="45" x14ac:dyDescent="0.25">
      <c r="A55" s="399" t="s">
        <v>469</v>
      </c>
      <c r="B55" s="351">
        <v>93176</v>
      </c>
      <c r="C55" s="406" t="s">
        <v>571</v>
      </c>
      <c r="D55" s="351" t="s">
        <v>39</v>
      </c>
      <c r="E55" s="407">
        <f>'6 - Transporte'!L15</f>
        <v>0</v>
      </c>
      <c r="F55" s="405">
        <v>0.39</v>
      </c>
      <c r="G55" s="356">
        <f t="shared" si="10"/>
        <v>0.48620014597142869</v>
      </c>
      <c r="H55" s="355">
        <f t="shared" si="11"/>
        <v>0</v>
      </c>
    </row>
    <row r="56" spans="1:8" ht="45" x14ac:dyDescent="0.25">
      <c r="A56" s="399" t="s">
        <v>470</v>
      </c>
      <c r="B56" s="351">
        <v>93177</v>
      </c>
      <c r="C56" s="406" t="s">
        <v>573</v>
      </c>
      <c r="D56" s="351" t="s">
        <v>39</v>
      </c>
      <c r="E56" s="407">
        <f>'6 - Transporte'!L16</f>
        <v>0</v>
      </c>
      <c r="F56" s="405">
        <v>1.4</v>
      </c>
      <c r="G56" s="356">
        <f t="shared" si="10"/>
        <v>1.7453338573333337</v>
      </c>
      <c r="H56" s="355">
        <f t="shared" si="11"/>
        <v>0</v>
      </c>
    </row>
    <row r="57" spans="1:8" ht="45" x14ac:dyDescent="0.25">
      <c r="A57" s="399" t="s">
        <v>471</v>
      </c>
      <c r="B57" s="351">
        <v>93177</v>
      </c>
      <c r="C57" s="406" t="s">
        <v>574</v>
      </c>
      <c r="D57" s="351" t="s">
        <v>39</v>
      </c>
      <c r="E57" s="407">
        <f>'6 - Transporte'!L17</f>
        <v>0</v>
      </c>
      <c r="F57" s="405">
        <v>1.4</v>
      </c>
      <c r="G57" s="356">
        <f t="shared" si="10"/>
        <v>1.7453338573333337</v>
      </c>
      <c r="H57" s="355">
        <f t="shared" si="11"/>
        <v>0</v>
      </c>
    </row>
    <row r="58" spans="1:8" ht="45" x14ac:dyDescent="0.25">
      <c r="A58" s="399" t="s">
        <v>472</v>
      </c>
      <c r="B58" s="351">
        <v>93178</v>
      </c>
      <c r="C58" s="406" t="s">
        <v>575</v>
      </c>
      <c r="D58" s="351" t="s">
        <v>39</v>
      </c>
      <c r="E58" s="407">
        <f>'6 - Transporte'!L18</f>
        <v>0</v>
      </c>
      <c r="F58" s="405">
        <v>0.44</v>
      </c>
      <c r="G58" s="356">
        <f t="shared" si="10"/>
        <v>0.54853349801904772</v>
      </c>
      <c r="H58" s="355">
        <f t="shared" si="11"/>
        <v>0</v>
      </c>
    </row>
    <row r="59" spans="1:8" ht="45" x14ac:dyDescent="0.25">
      <c r="A59" s="399" t="s">
        <v>473</v>
      </c>
      <c r="B59" s="351">
        <v>93178</v>
      </c>
      <c r="C59" s="406" t="s">
        <v>576</v>
      </c>
      <c r="D59" s="351" t="s">
        <v>39</v>
      </c>
      <c r="E59" s="407">
        <f>'6 - Transporte'!L19</f>
        <v>0</v>
      </c>
      <c r="F59" s="405">
        <v>0.44</v>
      </c>
      <c r="G59" s="356">
        <f t="shared" si="10"/>
        <v>0.54853349801904772</v>
      </c>
      <c r="H59" s="355">
        <f t="shared" si="11"/>
        <v>0</v>
      </c>
    </row>
    <row r="60" spans="1:8" ht="45" x14ac:dyDescent="0.25">
      <c r="A60" s="399" t="s">
        <v>474</v>
      </c>
      <c r="B60" s="351">
        <v>93179</v>
      </c>
      <c r="C60" s="406" t="s">
        <v>577</v>
      </c>
      <c r="D60" s="351" t="s">
        <v>39</v>
      </c>
      <c r="E60" s="407">
        <f>'6 - Transporte'!L20</f>
        <v>0</v>
      </c>
      <c r="F60" s="405">
        <v>1.55</v>
      </c>
      <c r="G60" s="356">
        <f t="shared" si="10"/>
        <v>1.932333913476191</v>
      </c>
      <c r="H60" s="355">
        <f t="shared" si="11"/>
        <v>0</v>
      </c>
    </row>
    <row r="61" spans="1:8" ht="45" x14ac:dyDescent="0.25">
      <c r="A61" s="399" t="s">
        <v>572</v>
      </c>
      <c r="B61" s="385">
        <v>93179</v>
      </c>
      <c r="C61" s="406" t="s">
        <v>578</v>
      </c>
      <c r="D61" s="351" t="s">
        <v>39</v>
      </c>
      <c r="E61" s="407">
        <f>'6 - Transporte'!L21</f>
        <v>0</v>
      </c>
      <c r="F61" s="405">
        <v>1.55</v>
      </c>
      <c r="G61" s="356">
        <f t="shared" si="10"/>
        <v>1.932333913476191</v>
      </c>
      <c r="H61" s="355">
        <f t="shared" si="11"/>
        <v>0</v>
      </c>
    </row>
    <row r="62" spans="1:8" x14ac:dyDescent="0.25">
      <c r="A62" s="345">
        <v>7</v>
      </c>
      <c r="B62" s="384"/>
      <c r="C62" s="347" t="s">
        <v>353</v>
      </c>
      <c r="D62" s="348"/>
      <c r="E62" s="349"/>
      <c r="F62" s="349" t="s">
        <v>50</v>
      </c>
      <c r="G62" s="350">
        <f>H62*(1-$G$5)</f>
        <v>0</v>
      </c>
      <c r="H62" s="358">
        <f>SUM(H63:H79)</f>
        <v>0</v>
      </c>
    </row>
    <row r="63" spans="1:8" ht="15.75" x14ac:dyDescent="0.25">
      <c r="A63" s="408" t="s">
        <v>46</v>
      </c>
      <c r="B63" s="409">
        <v>93358</v>
      </c>
      <c r="C63" s="410" t="s">
        <v>115</v>
      </c>
      <c r="D63" s="373" t="s">
        <v>29</v>
      </c>
      <c r="E63" s="411">
        <f>'7 - Dren. Sup.- Guias e Sarjeta'!H8</f>
        <v>0</v>
      </c>
      <c r="F63" s="412">
        <v>51.54</v>
      </c>
      <c r="G63" s="356">
        <f>F63*(1+$G$5)</f>
        <v>64.253219290685735</v>
      </c>
      <c r="H63" s="355">
        <f>G63*E63</f>
        <v>0</v>
      </c>
    </row>
    <row r="64" spans="1:8" ht="45" x14ac:dyDescent="0.25">
      <c r="A64" s="359" t="s">
        <v>47</v>
      </c>
      <c r="B64" s="351">
        <v>94267</v>
      </c>
      <c r="C64" s="413" t="s">
        <v>100</v>
      </c>
      <c r="D64" s="353" t="s">
        <v>41</v>
      </c>
      <c r="E64" s="411">
        <f>'7 - Dren. Sup.- Guias e Sarjeta'!H9</f>
        <v>0</v>
      </c>
      <c r="F64" s="392">
        <v>31.5</v>
      </c>
      <c r="G64" s="356">
        <f t="shared" ref="G64:G79" si="14">F64*(1+$G$5)</f>
        <v>39.270011790000012</v>
      </c>
      <c r="H64" s="355">
        <f t="shared" ref="H64:H79" si="15">G64*E64</f>
        <v>0</v>
      </c>
    </row>
    <row r="65" spans="1:8" ht="45" x14ac:dyDescent="0.25">
      <c r="A65" s="359" t="s">
        <v>64</v>
      </c>
      <c r="B65" s="351">
        <v>94268</v>
      </c>
      <c r="C65" s="413" t="s">
        <v>101</v>
      </c>
      <c r="D65" s="353" t="s">
        <v>41</v>
      </c>
      <c r="E65" s="411">
        <f>'7 - Dren. Sup.- Guias e Sarjeta'!H10</f>
        <v>0</v>
      </c>
      <c r="F65" s="392">
        <v>34.53</v>
      </c>
      <c r="G65" s="356">
        <f t="shared" si="14"/>
        <v>43.047412924085727</v>
      </c>
      <c r="H65" s="355">
        <f t="shared" si="15"/>
        <v>0</v>
      </c>
    </row>
    <row r="66" spans="1:8" ht="45" x14ac:dyDescent="0.25">
      <c r="A66" s="359" t="s">
        <v>119</v>
      </c>
      <c r="B66" s="351">
        <v>94269</v>
      </c>
      <c r="C66" s="413" t="s">
        <v>619</v>
      </c>
      <c r="D66" s="353" t="s">
        <v>41</v>
      </c>
      <c r="E66" s="411">
        <f>'7 - Dren. Sup.- Guias e Sarjeta'!H11</f>
        <v>0</v>
      </c>
      <c r="F66" s="392">
        <v>44.54</v>
      </c>
      <c r="G66" s="356">
        <f t="shared" si="14"/>
        <v>55.526550004019057</v>
      </c>
      <c r="H66" s="355">
        <f t="shared" si="15"/>
        <v>0</v>
      </c>
    </row>
    <row r="67" spans="1:8" ht="45" x14ac:dyDescent="0.25">
      <c r="A67" s="359" t="s">
        <v>120</v>
      </c>
      <c r="B67" s="351">
        <v>94270</v>
      </c>
      <c r="C67" s="413" t="s">
        <v>102</v>
      </c>
      <c r="D67" s="353" t="s">
        <v>41</v>
      </c>
      <c r="E67" s="411">
        <f>'7 - Dren. Sup.- Guias e Sarjeta'!H12</f>
        <v>0</v>
      </c>
      <c r="F67" s="392">
        <v>48.79</v>
      </c>
      <c r="G67" s="356">
        <f t="shared" si="14"/>
        <v>60.82488492806668</v>
      </c>
      <c r="H67" s="355">
        <f t="shared" si="15"/>
        <v>0</v>
      </c>
    </row>
    <row r="68" spans="1:8" ht="45" x14ac:dyDescent="0.25">
      <c r="A68" s="359" t="s">
        <v>121</v>
      </c>
      <c r="B68" s="351">
        <v>94271</v>
      </c>
      <c r="C68" s="413" t="s">
        <v>103</v>
      </c>
      <c r="D68" s="353" t="s">
        <v>41</v>
      </c>
      <c r="E68" s="411">
        <f>'7 - Dren. Sup.- Guias e Sarjeta'!H13</f>
        <v>0</v>
      </c>
      <c r="F68" s="392">
        <v>54.25</v>
      </c>
      <c r="G68" s="356">
        <f t="shared" si="14"/>
        <v>67.631686971666682</v>
      </c>
      <c r="H68" s="355">
        <f t="shared" si="15"/>
        <v>0</v>
      </c>
    </row>
    <row r="69" spans="1:8" ht="45" x14ac:dyDescent="0.25">
      <c r="A69" s="359" t="s">
        <v>122</v>
      </c>
      <c r="B69" s="351">
        <v>94272</v>
      </c>
      <c r="C69" s="413" t="s">
        <v>104</v>
      </c>
      <c r="D69" s="353" t="s">
        <v>41</v>
      </c>
      <c r="E69" s="411">
        <f>'7 - Dren. Sup.- Guias e Sarjeta'!H14</f>
        <v>0</v>
      </c>
      <c r="F69" s="392">
        <v>59.9</v>
      </c>
      <c r="G69" s="356">
        <f t="shared" si="14"/>
        <v>74.67535575304764</v>
      </c>
      <c r="H69" s="355">
        <f t="shared" si="15"/>
        <v>0</v>
      </c>
    </row>
    <row r="70" spans="1:8" ht="60" x14ac:dyDescent="0.25">
      <c r="A70" s="359" t="s">
        <v>123</v>
      </c>
      <c r="B70" s="351">
        <v>94273</v>
      </c>
      <c r="C70" s="413" t="s">
        <v>105</v>
      </c>
      <c r="D70" s="353" t="s">
        <v>41</v>
      </c>
      <c r="E70" s="411">
        <f>'7 - Dren. Sup.- Guias e Sarjeta'!H15</f>
        <v>0</v>
      </c>
      <c r="F70" s="392">
        <v>28.84</v>
      </c>
      <c r="G70" s="356">
        <f t="shared" si="14"/>
        <v>35.953877461066675</v>
      </c>
      <c r="H70" s="355">
        <f t="shared" si="15"/>
        <v>0</v>
      </c>
    </row>
    <row r="71" spans="1:8" ht="60" x14ac:dyDescent="0.25">
      <c r="A71" s="359" t="s">
        <v>257</v>
      </c>
      <c r="B71" s="351">
        <v>94274</v>
      </c>
      <c r="C71" s="413" t="s">
        <v>106</v>
      </c>
      <c r="D71" s="353" t="s">
        <v>41</v>
      </c>
      <c r="E71" s="411">
        <f>'7 - Dren. Sup.- Guias e Sarjeta'!H16</f>
        <v>0</v>
      </c>
      <c r="F71" s="392">
        <v>31.65</v>
      </c>
      <c r="G71" s="356">
        <f t="shared" si="14"/>
        <v>39.457011846142862</v>
      </c>
      <c r="H71" s="355">
        <f t="shared" si="15"/>
        <v>0</v>
      </c>
    </row>
    <row r="72" spans="1:8" ht="30" x14ac:dyDescent="0.25">
      <c r="A72" s="359" t="s">
        <v>258</v>
      </c>
      <c r="B72" s="351">
        <v>94281</v>
      </c>
      <c r="C72" s="413" t="s">
        <v>107</v>
      </c>
      <c r="D72" s="353" t="s">
        <v>41</v>
      </c>
      <c r="E72" s="411">
        <f>'7 - Dren. Sup.- Guias e Sarjeta'!H17</f>
        <v>0</v>
      </c>
      <c r="F72" s="392">
        <v>31.93</v>
      </c>
      <c r="G72" s="356">
        <f t="shared" si="14"/>
        <v>39.806078617609529</v>
      </c>
      <c r="H72" s="355">
        <f t="shared" si="15"/>
        <v>0</v>
      </c>
    </row>
    <row r="73" spans="1:8" ht="30" x14ac:dyDescent="0.25">
      <c r="A73" s="359" t="s">
        <v>259</v>
      </c>
      <c r="B73" s="351">
        <v>94282</v>
      </c>
      <c r="C73" s="413" t="s">
        <v>108</v>
      </c>
      <c r="D73" s="353" t="s">
        <v>41</v>
      </c>
      <c r="E73" s="411">
        <f>'7 - Dren. Sup.- Guias e Sarjeta'!H18</f>
        <v>0</v>
      </c>
      <c r="F73" s="392">
        <v>40.51</v>
      </c>
      <c r="G73" s="356">
        <f t="shared" si="14"/>
        <v>50.502481828980962</v>
      </c>
      <c r="H73" s="355">
        <f t="shared" si="15"/>
        <v>0</v>
      </c>
    </row>
    <row r="74" spans="1:8" ht="30" x14ac:dyDescent="0.25">
      <c r="A74" s="359" t="s">
        <v>260</v>
      </c>
      <c r="B74" s="351">
        <v>94283</v>
      </c>
      <c r="C74" s="413" t="s">
        <v>109</v>
      </c>
      <c r="D74" s="353" t="s">
        <v>41</v>
      </c>
      <c r="E74" s="411">
        <f>'7 - Dren. Sup.- Guias e Sarjeta'!H19</f>
        <v>0</v>
      </c>
      <c r="F74" s="392">
        <v>40.93</v>
      </c>
      <c r="G74" s="356">
        <f t="shared" si="14"/>
        <v>51.026081986180962</v>
      </c>
      <c r="H74" s="355">
        <f t="shared" si="15"/>
        <v>0</v>
      </c>
    </row>
    <row r="75" spans="1:8" ht="30" x14ac:dyDescent="0.25">
      <c r="A75" s="359" t="s">
        <v>261</v>
      </c>
      <c r="B75" s="351">
        <v>94284</v>
      </c>
      <c r="C75" s="413" t="s">
        <v>110</v>
      </c>
      <c r="D75" s="353" t="s">
        <v>41</v>
      </c>
      <c r="E75" s="411">
        <f>'7 - Dren. Sup.- Guias e Sarjeta'!H20</f>
        <v>0</v>
      </c>
      <c r="F75" s="392">
        <v>49.49</v>
      </c>
      <c r="G75" s="356">
        <f t="shared" si="14"/>
        <v>61.697551856733348</v>
      </c>
      <c r="H75" s="355">
        <f t="shared" si="15"/>
        <v>0</v>
      </c>
    </row>
    <row r="76" spans="1:8" ht="30" x14ac:dyDescent="0.25">
      <c r="A76" s="359" t="s">
        <v>124</v>
      </c>
      <c r="B76" s="351">
        <v>94287</v>
      </c>
      <c r="C76" s="413" t="s">
        <v>111</v>
      </c>
      <c r="D76" s="353" t="s">
        <v>41</v>
      </c>
      <c r="E76" s="411">
        <f>'7 - Dren. Sup.- Guias e Sarjeta'!H21</f>
        <v>0</v>
      </c>
      <c r="F76" s="392">
        <v>25.36</v>
      </c>
      <c r="G76" s="356">
        <f t="shared" si="14"/>
        <v>31.615476158552386</v>
      </c>
      <c r="H76" s="355">
        <f t="shared" si="15"/>
        <v>0</v>
      </c>
    </row>
    <row r="77" spans="1:8" ht="30" x14ac:dyDescent="0.25">
      <c r="A77" s="359" t="s">
        <v>141</v>
      </c>
      <c r="B77" s="351">
        <v>94288</v>
      </c>
      <c r="C77" s="413" t="s">
        <v>112</v>
      </c>
      <c r="D77" s="353" t="s">
        <v>41</v>
      </c>
      <c r="E77" s="411">
        <f>'7 - Dren. Sup.- Guias e Sarjeta'!H22</f>
        <v>0</v>
      </c>
      <c r="F77" s="392">
        <v>32.85</v>
      </c>
      <c r="G77" s="356">
        <f t="shared" si="14"/>
        <v>40.953012295285724</v>
      </c>
      <c r="H77" s="355">
        <f t="shared" si="15"/>
        <v>0</v>
      </c>
    </row>
    <row r="78" spans="1:8" ht="30" x14ac:dyDescent="0.25">
      <c r="A78" s="359" t="s">
        <v>142</v>
      </c>
      <c r="B78" s="351">
        <v>94289</v>
      </c>
      <c r="C78" s="413" t="s">
        <v>113</v>
      </c>
      <c r="D78" s="353" t="s">
        <v>41</v>
      </c>
      <c r="E78" s="411">
        <f>'7 - Dren. Sup.- Guias e Sarjeta'!H23</f>
        <v>0</v>
      </c>
      <c r="F78" s="392">
        <v>31.87</v>
      </c>
      <c r="G78" s="356">
        <f t="shared" si="14"/>
        <v>39.731278595152389</v>
      </c>
      <c r="H78" s="355">
        <f t="shared" si="15"/>
        <v>0</v>
      </c>
    </row>
    <row r="79" spans="1:8" ht="30" x14ac:dyDescent="0.25">
      <c r="A79" s="359" t="s">
        <v>143</v>
      </c>
      <c r="B79" s="351">
        <v>94290</v>
      </c>
      <c r="C79" s="413" t="s">
        <v>114</v>
      </c>
      <c r="D79" s="353" t="s">
        <v>41</v>
      </c>
      <c r="E79" s="411">
        <f>'7 - Dren. Sup.- Guias e Sarjeta'!H24</f>
        <v>0</v>
      </c>
      <c r="F79" s="392">
        <v>39.36</v>
      </c>
      <c r="G79" s="356">
        <f t="shared" si="14"/>
        <v>49.068814731885723</v>
      </c>
      <c r="H79" s="355">
        <f t="shared" si="15"/>
        <v>0</v>
      </c>
    </row>
    <row r="80" spans="1:8" x14ac:dyDescent="0.25">
      <c r="A80" s="345">
        <v>8</v>
      </c>
      <c r="B80" s="384"/>
      <c r="C80" s="347" t="s">
        <v>476</v>
      </c>
      <c r="D80" s="348"/>
      <c r="E80" s="349"/>
      <c r="F80" s="349" t="s">
        <v>50</v>
      </c>
      <c r="G80" s="350">
        <f>H80*(1-$G$5)</f>
        <v>0</v>
      </c>
      <c r="H80" s="358">
        <f>H81+H90+H107+H112+H129+H144+H151+H163</f>
        <v>0</v>
      </c>
    </row>
    <row r="81" spans="1:8" x14ac:dyDescent="0.25">
      <c r="A81" s="414" t="s">
        <v>44</v>
      </c>
      <c r="B81" s="415"/>
      <c r="C81" s="416" t="s">
        <v>172</v>
      </c>
      <c r="D81" s="417"/>
      <c r="E81" s="418"/>
      <c r="F81" s="418" t="s">
        <v>49</v>
      </c>
      <c r="G81" s="419">
        <f>H81*(1-$G$5)</f>
        <v>0</v>
      </c>
      <c r="H81" s="419">
        <f>SUM(H82:H89)</f>
        <v>0</v>
      </c>
    </row>
    <row r="82" spans="1:8" ht="60" x14ac:dyDescent="0.25">
      <c r="A82" s="420" t="s">
        <v>262</v>
      </c>
      <c r="B82" s="420">
        <v>90099</v>
      </c>
      <c r="C82" s="421" t="s">
        <v>133</v>
      </c>
      <c r="D82" s="353" t="s">
        <v>29</v>
      </c>
      <c r="E82" s="387">
        <f>'8 - Dren. Sup. - Poços e Bocas'!I9</f>
        <v>0</v>
      </c>
      <c r="F82" s="422">
        <v>14.96</v>
      </c>
      <c r="G82" s="356">
        <f>F82*(1+$G$5)</f>
        <v>18.650138932647625</v>
      </c>
      <c r="H82" s="355">
        <f>G82*E82</f>
        <v>0</v>
      </c>
    </row>
    <row r="83" spans="1:8" ht="60" x14ac:dyDescent="0.25">
      <c r="A83" s="420" t="s">
        <v>263</v>
      </c>
      <c r="B83" s="420">
        <v>90100</v>
      </c>
      <c r="C83" s="423" t="s">
        <v>134</v>
      </c>
      <c r="D83" s="353" t="s">
        <v>29</v>
      </c>
      <c r="E83" s="387">
        <f>'8 - Dren. Sup. - Poços e Bocas'!I10</f>
        <v>0</v>
      </c>
      <c r="F83" s="424">
        <v>12.74</v>
      </c>
      <c r="G83" s="356">
        <f t="shared" ref="G83:G89" si="16">F83*(1+$G$5)</f>
        <v>15.882538101733337</v>
      </c>
      <c r="H83" s="355">
        <f t="shared" ref="H83:H89" si="17">G83*E83</f>
        <v>0</v>
      </c>
    </row>
    <row r="84" spans="1:8" ht="75" x14ac:dyDescent="0.25">
      <c r="A84" s="420" t="s">
        <v>264</v>
      </c>
      <c r="B84" s="420">
        <v>90101</v>
      </c>
      <c r="C84" s="423" t="s">
        <v>135</v>
      </c>
      <c r="D84" s="353" t="s">
        <v>29</v>
      </c>
      <c r="E84" s="387">
        <f>'8 - Dren. Sup. - Poços e Bocas'!I11</f>
        <v>0</v>
      </c>
      <c r="F84" s="424">
        <v>12.59</v>
      </c>
      <c r="G84" s="356">
        <f t="shared" si="16"/>
        <v>15.69553804559048</v>
      </c>
      <c r="H84" s="355">
        <f t="shared" si="17"/>
        <v>0</v>
      </c>
    </row>
    <row r="85" spans="1:8" ht="75" x14ac:dyDescent="0.25">
      <c r="A85" s="420" t="s">
        <v>265</v>
      </c>
      <c r="B85" s="420">
        <v>90102</v>
      </c>
      <c r="C85" s="425" t="s">
        <v>136</v>
      </c>
      <c r="D85" s="353" t="s">
        <v>29</v>
      </c>
      <c r="E85" s="387">
        <f>'8 - Dren. Sup. - Poços e Bocas'!I12</f>
        <v>0</v>
      </c>
      <c r="F85" s="424">
        <v>11.56</v>
      </c>
      <c r="G85" s="356">
        <f t="shared" si="16"/>
        <v>14.411470993409528</v>
      </c>
      <c r="H85" s="355">
        <f t="shared" si="17"/>
        <v>0</v>
      </c>
    </row>
    <row r="86" spans="1:8" ht="75" x14ac:dyDescent="0.25">
      <c r="A86" s="420" t="s">
        <v>266</v>
      </c>
      <c r="B86" s="420">
        <v>90105</v>
      </c>
      <c r="C86" s="425" t="s">
        <v>137</v>
      </c>
      <c r="D86" s="353" t="s">
        <v>29</v>
      </c>
      <c r="E86" s="387">
        <f>'8 - Dren. Sup. - Poços e Bocas'!I13</f>
        <v>0</v>
      </c>
      <c r="F86" s="424">
        <v>11.4</v>
      </c>
      <c r="G86" s="356">
        <f t="shared" si="16"/>
        <v>14.212004266857146</v>
      </c>
      <c r="H86" s="355">
        <f t="shared" si="17"/>
        <v>0</v>
      </c>
    </row>
    <row r="87" spans="1:8" ht="60" x14ac:dyDescent="0.25">
      <c r="A87" s="420" t="s">
        <v>267</v>
      </c>
      <c r="B87" s="420">
        <v>90106</v>
      </c>
      <c r="C87" s="423" t="s">
        <v>138</v>
      </c>
      <c r="D87" s="353" t="s">
        <v>29</v>
      </c>
      <c r="E87" s="387">
        <f>'8 - Dren. Sup. - Poços e Bocas'!I14</f>
        <v>0</v>
      </c>
      <c r="F87" s="424">
        <v>9.76</v>
      </c>
      <c r="G87" s="356">
        <f t="shared" si="16"/>
        <v>12.167470319695241</v>
      </c>
      <c r="H87" s="355">
        <f t="shared" si="17"/>
        <v>0</v>
      </c>
    </row>
    <row r="88" spans="1:8" ht="75" x14ac:dyDescent="0.25">
      <c r="A88" s="420" t="s">
        <v>268</v>
      </c>
      <c r="B88" s="420">
        <v>90107</v>
      </c>
      <c r="C88" s="423" t="s">
        <v>139</v>
      </c>
      <c r="D88" s="353" t="s">
        <v>29</v>
      </c>
      <c r="E88" s="387">
        <f>'8 - Dren. Sup. - Poços e Bocas'!I15</f>
        <v>0</v>
      </c>
      <c r="F88" s="424">
        <v>9.61</v>
      </c>
      <c r="G88" s="356">
        <f t="shared" si="16"/>
        <v>11.980470263552382</v>
      </c>
      <c r="H88" s="355">
        <f t="shared" si="17"/>
        <v>0</v>
      </c>
    </row>
    <row r="89" spans="1:8" ht="75" x14ac:dyDescent="0.25">
      <c r="A89" s="420" t="s">
        <v>269</v>
      </c>
      <c r="B89" s="420">
        <v>90108</v>
      </c>
      <c r="C89" s="425" t="s">
        <v>140</v>
      </c>
      <c r="D89" s="353" t="s">
        <v>29</v>
      </c>
      <c r="E89" s="387">
        <f>'8 - Dren. Sup. - Poços e Bocas'!I16</f>
        <v>0</v>
      </c>
      <c r="F89" s="424">
        <v>8.74</v>
      </c>
      <c r="G89" s="356">
        <f t="shared" si="16"/>
        <v>10.895869937923813</v>
      </c>
      <c r="H89" s="355">
        <f t="shared" si="17"/>
        <v>0</v>
      </c>
    </row>
    <row r="90" spans="1:8" x14ac:dyDescent="0.25">
      <c r="A90" s="414" t="s">
        <v>45</v>
      </c>
      <c r="B90" s="415"/>
      <c r="C90" s="416" t="s">
        <v>173</v>
      </c>
      <c r="D90" s="417"/>
      <c r="E90" s="418"/>
      <c r="F90" s="418" t="s">
        <v>49</v>
      </c>
      <c r="G90" s="419">
        <f>H90*(1-$G$5)</f>
        <v>0</v>
      </c>
      <c r="H90" s="419">
        <f>SUM(H91:H106)</f>
        <v>0</v>
      </c>
    </row>
    <row r="91" spans="1:8" ht="45" x14ac:dyDescent="0.25">
      <c r="A91" s="420" t="s">
        <v>270</v>
      </c>
      <c r="B91" s="420">
        <v>94037</v>
      </c>
      <c r="C91" s="425" t="s">
        <v>164</v>
      </c>
      <c r="D91" s="353" t="s">
        <v>19</v>
      </c>
      <c r="E91" s="426">
        <f>'8 - Dren. Sup. - Poços e Bocas'!I18</f>
        <v>0</v>
      </c>
      <c r="F91" s="424">
        <v>13.8</v>
      </c>
      <c r="G91" s="356">
        <f>F91*(1+$G$5)</f>
        <v>17.204005165142863</v>
      </c>
      <c r="H91" s="355">
        <f>G91*E91</f>
        <v>0</v>
      </c>
    </row>
    <row r="92" spans="1:8" ht="45" x14ac:dyDescent="0.25">
      <c r="A92" s="420" t="s">
        <v>271</v>
      </c>
      <c r="B92" s="420">
        <v>94038</v>
      </c>
      <c r="C92" s="425" t="s">
        <v>165</v>
      </c>
      <c r="D92" s="353" t="s">
        <v>19</v>
      </c>
      <c r="E92" s="426">
        <f>'8 - Dren. Sup. - Poços e Bocas'!I19</f>
        <v>0</v>
      </c>
      <c r="F92" s="424">
        <v>19.47</v>
      </c>
      <c r="G92" s="356">
        <f t="shared" ref="G92:G106" si="18">F92*(1+$G$5)</f>
        <v>24.272607287342861</v>
      </c>
      <c r="H92" s="355">
        <f t="shared" ref="H92:H106" si="19">G92*E92</f>
        <v>0</v>
      </c>
    </row>
    <row r="93" spans="1:8" ht="45" x14ac:dyDescent="0.25">
      <c r="A93" s="420" t="s">
        <v>272</v>
      </c>
      <c r="B93" s="420">
        <v>94039</v>
      </c>
      <c r="C93" s="425" t="s">
        <v>166</v>
      </c>
      <c r="D93" s="353" t="s">
        <v>19</v>
      </c>
      <c r="E93" s="426">
        <f>'8 - Dren. Sup. - Poços e Bocas'!I20</f>
        <v>0</v>
      </c>
      <c r="F93" s="424">
        <v>10.78</v>
      </c>
      <c r="G93" s="356">
        <f t="shared" si="18"/>
        <v>13.439070701466669</v>
      </c>
      <c r="H93" s="355">
        <f t="shared" si="19"/>
        <v>0</v>
      </c>
    </row>
    <row r="94" spans="1:8" ht="45" x14ac:dyDescent="0.25">
      <c r="A94" s="420" t="s">
        <v>273</v>
      </c>
      <c r="B94" s="420">
        <v>94040</v>
      </c>
      <c r="C94" s="425" t="s">
        <v>168</v>
      </c>
      <c r="D94" s="353" t="s">
        <v>19</v>
      </c>
      <c r="E94" s="426">
        <f>'8 - Dren. Sup. - Poços e Bocas'!I21</f>
        <v>0</v>
      </c>
      <c r="F94" s="424">
        <v>16.47</v>
      </c>
      <c r="G94" s="356">
        <f t="shared" si="18"/>
        <v>20.532606164485717</v>
      </c>
      <c r="H94" s="355">
        <f t="shared" si="19"/>
        <v>0</v>
      </c>
    </row>
    <row r="95" spans="1:8" ht="45" x14ac:dyDescent="0.25">
      <c r="A95" s="420" t="s">
        <v>274</v>
      </c>
      <c r="B95" s="420">
        <v>94043</v>
      </c>
      <c r="C95" s="425" t="s">
        <v>167</v>
      </c>
      <c r="D95" s="353" t="s">
        <v>19</v>
      </c>
      <c r="E95" s="426">
        <f>'8 - Dren. Sup. - Poços e Bocas'!I22</f>
        <v>0</v>
      </c>
      <c r="F95" s="424">
        <v>12.92</v>
      </c>
      <c r="G95" s="356">
        <f t="shared" si="18"/>
        <v>16.106938169104765</v>
      </c>
      <c r="H95" s="355">
        <f t="shared" si="19"/>
        <v>0</v>
      </c>
    </row>
    <row r="96" spans="1:8" ht="45" x14ac:dyDescent="0.25">
      <c r="A96" s="420" t="s">
        <v>275</v>
      </c>
      <c r="B96" s="420">
        <v>94044</v>
      </c>
      <c r="C96" s="425" t="s">
        <v>171</v>
      </c>
      <c r="D96" s="353" t="s">
        <v>19</v>
      </c>
      <c r="E96" s="426">
        <f>'8 - Dren. Sup. - Poços e Bocas'!I23</f>
        <v>0</v>
      </c>
      <c r="F96" s="424">
        <v>18.61</v>
      </c>
      <c r="G96" s="356">
        <f t="shared" si="18"/>
        <v>23.200473632123813</v>
      </c>
      <c r="H96" s="355">
        <f t="shared" si="19"/>
        <v>0</v>
      </c>
    </row>
    <row r="97" spans="1:8" ht="45" x14ac:dyDescent="0.25">
      <c r="A97" s="420" t="s">
        <v>276</v>
      </c>
      <c r="B97" s="420">
        <v>94045</v>
      </c>
      <c r="C97" s="425" t="s">
        <v>169</v>
      </c>
      <c r="D97" s="353" t="s">
        <v>19</v>
      </c>
      <c r="E97" s="426">
        <f>'8 - Dren. Sup. - Poços e Bocas'!I24</f>
        <v>0</v>
      </c>
      <c r="F97" s="424">
        <v>9.92</v>
      </c>
      <c r="G97" s="356">
        <f t="shared" si="18"/>
        <v>12.366937046247621</v>
      </c>
      <c r="H97" s="355">
        <f t="shared" si="19"/>
        <v>0</v>
      </c>
    </row>
    <row r="98" spans="1:8" ht="45" x14ac:dyDescent="0.25">
      <c r="A98" s="420" t="s">
        <v>277</v>
      </c>
      <c r="B98" s="420">
        <v>94046</v>
      </c>
      <c r="C98" s="425" t="s">
        <v>170</v>
      </c>
      <c r="D98" s="353" t="s">
        <v>19</v>
      </c>
      <c r="E98" s="426">
        <f>'8 - Dren. Sup. - Poços e Bocas'!I25</f>
        <v>0</v>
      </c>
      <c r="F98" s="424">
        <v>15.59</v>
      </c>
      <c r="G98" s="356">
        <f t="shared" si="18"/>
        <v>19.435539168447622</v>
      </c>
      <c r="H98" s="355">
        <f t="shared" si="19"/>
        <v>0</v>
      </c>
    </row>
    <row r="99" spans="1:8" ht="45" x14ac:dyDescent="0.25">
      <c r="A99" s="420" t="s">
        <v>278</v>
      </c>
      <c r="B99" s="420">
        <v>94049</v>
      </c>
      <c r="C99" s="427" t="s">
        <v>212</v>
      </c>
      <c r="D99" s="353" t="s">
        <v>19</v>
      </c>
      <c r="E99" s="426">
        <f>'8 - Dren. Sup. - Poços e Bocas'!I26</f>
        <v>0</v>
      </c>
      <c r="F99" s="424">
        <v>21.75</v>
      </c>
      <c r="G99" s="356">
        <f t="shared" si="18"/>
        <v>27.115008140714291</v>
      </c>
      <c r="H99" s="355">
        <f t="shared" si="19"/>
        <v>0</v>
      </c>
    </row>
    <row r="100" spans="1:8" ht="45" x14ac:dyDescent="0.25">
      <c r="A100" s="420" t="s">
        <v>279</v>
      </c>
      <c r="B100" s="420">
        <v>94050</v>
      </c>
      <c r="C100" s="425" t="s">
        <v>213</v>
      </c>
      <c r="D100" s="353" t="s">
        <v>19</v>
      </c>
      <c r="E100" s="426">
        <f>'8 - Dren. Sup. - Poços e Bocas'!I27</f>
        <v>0</v>
      </c>
      <c r="F100" s="424">
        <v>29.09</v>
      </c>
      <c r="G100" s="356">
        <f t="shared" si="18"/>
        <v>36.265544221304772</v>
      </c>
      <c r="H100" s="355">
        <f t="shared" si="19"/>
        <v>0</v>
      </c>
    </row>
    <row r="101" spans="1:8" ht="45" x14ac:dyDescent="0.25">
      <c r="A101" s="420" t="s">
        <v>280</v>
      </c>
      <c r="B101" s="420">
        <v>94051</v>
      </c>
      <c r="C101" s="425" t="s">
        <v>214</v>
      </c>
      <c r="D101" s="353" t="s">
        <v>19</v>
      </c>
      <c r="E101" s="426">
        <f>'8 - Dren. Sup. - Poços e Bocas'!I28</f>
        <v>0</v>
      </c>
      <c r="F101" s="424">
        <v>17.670000000000002</v>
      </c>
      <c r="G101" s="356">
        <f t="shared" si="18"/>
        <v>22.028606613628579</v>
      </c>
      <c r="H101" s="355">
        <f t="shared" si="19"/>
        <v>0</v>
      </c>
    </row>
    <row r="102" spans="1:8" ht="45" x14ac:dyDescent="0.25">
      <c r="A102" s="420" t="s">
        <v>281</v>
      </c>
      <c r="B102" s="420">
        <v>94052</v>
      </c>
      <c r="C102" s="425" t="s">
        <v>215</v>
      </c>
      <c r="D102" s="353" t="s">
        <v>19</v>
      </c>
      <c r="E102" s="426">
        <f>'8 - Dren. Sup. - Poços e Bocas'!I29</f>
        <v>0</v>
      </c>
      <c r="F102" s="424">
        <v>24.89</v>
      </c>
      <c r="G102" s="356">
        <f t="shared" si="18"/>
        <v>31.029542649304769</v>
      </c>
      <c r="H102" s="355">
        <f t="shared" si="19"/>
        <v>0</v>
      </c>
    </row>
    <row r="103" spans="1:8" ht="45" x14ac:dyDescent="0.25">
      <c r="A103" s="420" t="s">
        <v>282</v>
      </c>
      <c r="B103" s="420">
        <v>94055</v>
      </c>
      <c r="C103" s="425" t="s">
        <v>216</v>
      </c>
      <c r="D103" s="353" t="s">
        <v>19</v>
      </c>
      <c r="E103" s="426">
        <f>'8 - Dren. Sup. - Poços e Bocas'!I30</f>
        <v>0</v>
      </c>
      <c r="F103" s="424">
        <v>20.61</v>
      </c>
      <c r="G103" s="356">
        <f t="shared" si="18"/>
        <v>25.693807714028576</v>
      </c>
      <c r="H103" s="355">
        <f t="shared" si="19"/>
        <v>0</v>
      </c>
    </row>
    <row r="104" spans="1:8" ht="45" x14ac:dyDescent="0.25">
      <c r="A104" s="420" t="s">
        <v>283</v>
      </c>
      <c r="B104" s="420">
        <v>94056</v>
      </c>
      <c r="C104" s="425" t="s">
        <v>217</v>
      </c>
      <c r="D104" s="353" t="s">
        <v>19</v>
      </c>
      <c r="E104" s="426">
        <f>'8 - Dren. Sup. - Poços e Bocas'!I31</f>
        <v>0</v>
      </c>
      <c r="F104" s="424">
        <v>27.96</v>
      </c>
      <c r="G104" s="356">
        <f t="shared" si="18"/>
        <v>34.85681046502858</v>
      </c>
      <c r="H104" s="355">
        <f t="shared" si="19"/>
        <v>0</v>
      </c>
    </row>
    <row r="105" spans="1:8" ht="45" x14ac:dyDescent="0.25">
      <c r="A105" s="420" t="s">
        <v>284</v>
      </c>
      <c r="B105" s="420">
        <v>94057</v>
      </c>
      <c r="C105" s="425" t="s">
        <v>218</v>
      </c>
      <c r="D105" s="353" t="s">
        <v>19</v>
      </c>
      <c r="E105" s="426">
        <f>'8 - Dren. Sup. - Poços e Bocas'!I32</f>
        <v>0</v>
      </c>
      <c r="F105" s="424">
        <v>16.54</v>
      </c>
      <c r="G105" s="356">
        <f t="shared" si="18"/>
        <v>20.619872857352384</v>
      </c>
      <c r="H105" s="355">
        <f t="shared" si="19"/>
        <v>0</v>
      </c>
    </row>
    <row r="106" spans="1:8" ht="45" x14ac:dyDescent="0.25">
      <c r="A106" s="420" t="s">
        <v>285</v>
      </c>
      <c r="B106" s="420">
        <v>94058</v>
      </c>
      <c r="C106" s="421" t="s">
        <v>219</v>
      </c>
      <c r="D106" s="353" t="s">
        <v>19</v>
      </c>
      <c r="E106" s="426">
        <f>'8 - Dren. Sup. - Poços e Bocas'!I33</f>
        <v>0</v>
      </c>
      <c r="F106" s="424">
        <v>23.76</v>
      </c>
      <c r="G106" s="356">
        <f t="shared" si="18"/>
        <v>29.620808893028581</v>
      </c>
      <c r="H106" s="355">
        <f t="shared" si="19"/>
        <v>0</v>
      </c>
    </row>
    <row r="107" spans="1:8" ht="15.75" x14ac:dyDescent="0.25">
      <c r="A107" s="428" t="s">
        <v>125</v>
      </c>
      <c r="B107" s="429"/>
      <c r="C107" s="430" t="s">
        <v>175</v>
      </c>
      <c r="D107" s="431"/>
      <c r="E107" s="432"/>
      <c r="F107" s="418" t="s">
        <v>49</v>
      </c>
      <c r="G107" s="419">
        <f>H107*(1-$G$5)</f>
        <v>0</v>
      </c>
      <c r="H107" s="419">
        <f>SUM(H108:H111)</f>
        <v>0</v>
      </c>
    </row>
    <row r="108" spans="1:8" ht="30" x14ac:dyDescent="0.25">
      <c r="A108" s="420" t="s">
        <v>286</v>
      </c>
      <c r="B108" s="420">
        <v>94097</v>
      </c>
      <c r="C108" s="425" t="s">
        <v>144</v>
      </c>
      <c r="D108" s="433" t="s">
        <v>19</v>
      </c>
      <c r="E108" s="426">
        <f>'8 - Dren. Sup. - Poços e Bocas'!I35</f>
        <v>0</v>
      </c>
      <c r="F108" s="434">
        <v>4.22</v>
      </c>
      <c r="G108" s="356">
        <f t="shared" ref="G108:G111" si="20">F108*(1+$G$5)</f>
        <v>5.2609349128190486</v>
      </c>
      <c r="H108" s="355">
        <f t="shared" ref="H108" si="21">G108*E108</f>
        <v>0</v>
      </c>
    </row>
    <row r="109" spans="1:8" ht="30" x14ac:dyDescent="0.25">
      <c r="A109" s="420" t="s">
        <v>287</v>
      </c>
      <c r="B109" s="420">
        <v>94098</v>
      </c>
      <c r="C109" s="425" t="s">
        <v>145</v>
      </c>
      <c r="D109" s="433" t="s">
        <v>19</v>
      </c>
      <c r="E109" s="426">
        <f>'8 - Dren. Sup. - Poços e Bocas'!I36</f>
        <v>0</v>
      </c>
      <c r="F109" s="434">
        <v>4.7699999999999996</v>
      </c>
      <c r="G109" s="356">
        <f t="shared" si="20"/>
        <v>5.9466017853428577</v>
      </c>
      <c r="H109" s="355">
        <f t="shared" ref="H109:H111" si="22">G109*E109</f>
        <v>0</v>
      </c>
    </row>
    <row r="110" spans="1:8" ht="45" x14ac:dyDescent="0.25">
      <c r="A110" s="420" t="s">
        <v>288</v>
      </c>
      <c r="B110" s="420">
        <v>94099</v>
      </c>
      <c r="C110" s="425" t="s">
        <v>146</v>
      </c>
      <c r="D110" s="433" t="s">
        <v>19</v>
      </c>
      <c r="E110" s="426">
        <f>'8 - Dren. Sup. - Poços e Bocas'!I37</f>
        <v>0</v>
      </c>
      <c r="F110" s="434">
        <v>2.08</v>
      </c>
      <c r="G110" s="356">
        <f t="shared" si="20"/>
        <v>2.593067445180953</v>
      </c>
      <c r="H110" s="355">
        <f t="shared" si="22"/>
        <v>0</v>
      </c>
    </row>
    <row r="111" spans="1:8" ht="45" x14ac:dyDescent="0.25">
      <c r="A111" s="420" t="s">
        <v>289</v>
      </c>
      <c r="B111" s="420">
        <v>94100</v>
      </c>
      <c r="C111" s="423" t="s">
        <v>147</v>
      </c>
      <c r="D111" s="433" t="s">
        <v>19</v>
      </c>
      <c r="E111" s="426">
        <f>'8 - Dren. Sup. - Poços e Bocas'!I38</f>
        <v>0</v>
      </c>
      <c r="F111" s="434">
        <v>2.65</v>
      </c>
      <c r="G111" s="356">
        <f t="shared" si="20"/>
        <v>3.3036676585238101</v>
      </c>
      <c r="H111" s="355">
        <f t="shared" si="22"/>
        <v>0</v>
      </c>
    </row>
    <row r="112" spans="1:8" ht="15.75" x14ac:dyDescent="0.25">
      <c r="A112" s="428" t="s">
        <v>233</v>
      </c>
      <c r="B112" s="429"/>
      <c r="C112" s="430" t="s">
        <v>174</v>
      </c>
      <c r="D112" s="431"/>
      <c r="E112" s="432"/>
      <c r="F112" s="418" t="s">
        <v>49</v>
      </c>
      <c r="G112" s="419">
        <f>H112*(1-$G$5)</f>
        <v>0</v>
      </c>
      <c r="H112" s="419">
        <f>SUM(H113:H128)</f>
        <v>0</v>
      </c>
    </row>
    <row r="113" spans="1:8" ht="45" x14ac:dyDescent="0.25">
      <c r="A113" s="420" t="s">
        <v>290</v>
      </c>
      <c r="B113" s="420">
        <v>94102</v>
      </c>
      <c r="C113" s="425" t="s">
        <v>603</v>
      </c>
      <c r="D113" s="353" t="s">
        <v>29</v>
      </c>
      <c r="E113" s="426">
        <f>'8 - Dren. Sup. - Poços e Bocas'!I40</f>
        <v>0</v>
      </c>
      <c r="F113" s="434">
        <v>158.30000000000001</v>
      </c>
      <c r="G113" s="356">
        <f t="shared" ref="G113:G128" si="23">F113*(1+$G$5)</f>
        <v>197.34739258276196</v>
      </c>
      <c r="H113" s="355">
        <f t="shared" ref="H113" si="24">G113*E113</f>
        <v>0</v>
      </c>
    </row>
    <row r="114" spans="1:8" ht="45" x14ac:dyDescent="0.25">
      <c r="A114" s="420" t="s">
        <v>291</v>
      </c>
      <c r="B114" s="420">
        <v>94103</v>
      </c>
      <c r="C114" s="425" t="s">
        <v>604</v>
      </c>
      <c r="D114" s="353" t="s">
        <v>29</v>
      </c>
      <c r="E114" s="426">
        <f>'8 - Dren. Sup. - Poços e Bocas'!I41</f>
        <v>0</v>
      </c>
      <c r="F114" s="434">
        <v>215.86</v>
      </c>
      <c r="G114" s="356">
        <f t="shared" si="23"/>
        <v>269.10554745998104</v>
      </c>
      <c r="H114" s="355">
        <f t="shared" ref="H114:H128" si="25">G114*E114</f>
        <v>0</v>
      </c>
    </row>
    <row r="115" spans="1:8" ht="45" x14ac:dyDescent="0.25">
      <c r="A115" s="420" t="s">
        <v>292</v>
      </c>
      <c r="B115" s="420">
        <v>94104</v>
      </c>
      <c r="C115" s="425" t="s">
        <v>605</v>
      </c>
      <c r="D115" s="353" t="s">
        <v>29</v>
      </c>
      <c r="E115" s="426">
        <f>'8 - Dren. Sup. - Poços e Bocas'!I42</f>
        <v>0</v>
      </c>
      <c r="F115" s="434">
        <v>161.51</v>
      </c>
      <c r="G115" s="356">
        <f t="shared" si="23"/>
        <v>201.34919378421907</v>
      </c>
      <c r="H115" s="355">
        <f t="shared" si="25"/>
        <v>0</v>
      </c>
    </row>
    <row r="116" spans="1:8" ht="45" x14ac:dyDescent="0.25">
      <c r="A116" s="420" t="s">
        <v>293</v>
      </c>
      <c r="B116" s="420">
        <v>94105</v>
      </c>
      <c r="C116" s="425" t="s">
        <v>606</v>
      </c>
      <c r="D116" s="353" t="s">
        <v>29</v>
      </c>
      <c r="E116" s="426">
        <f>'8 - Dren. Sup. - Poços e Bocas'!I43</f>
        <v>0</v>
      </c>
      <c r="F116" s="434">
        <v>219.09</v>
      </c>
      <c r="G116" s="356">
        <f t="shared" si="23"/>
        <v>273.13228200225723</v>
      </c>
      <c r="H116" s="355">
        <f t="shared" si="25"/>
        <v>0</v>
      </c>
    </row>
    <row r="117" spans="1:8" ht="45" x14ac:dyDescent="0.25">
      <c r="A117" s="420" t="s">
        <v>294</v>
      </c>
      <c r="B117" s="420">
        <v>94106</v>
      </c>
      <c r="C117" s="425" t="s">
        <v>607</v>
      </c>
      <c r="D117" s="353" t="s">
        <v>29</v>
      </c>
      <c r="E117" s="426">
        <f>'8 - Dren. Sup. - Poços e Bocas'!I44</f>
        <v>0</v>
      </c>
      <c r="F117" s="434">
        <v>141.91999999999999</v>
      </c>
      <c r="G117" s="356">
        <f t="shared" si="23"/>
        <v>176.92698645196194</v>
      </c>
      <c r="H117" s="355">
        <f t="shared" si="25"/>
        <v>0</v>
      </c>
    </row>
    <row r="118" spans="1:8" ht="45" x14ac:dyDescent="0.25">
      <c r="A118" s="420" t="s">
        <v>295</v>
      </c>
      <c r="B118" s="420">
        <v>94107</v>
      </c>
      <c r="C118" s="425" t="s">
        <v>608</v>
      </c>
      <c r="D118" s="353" t="s">
        <v>29</v>
      </c>
      <c r="E118" s="426">
        <f>'8 - Dren. Sup. - Poços e Bocas'!I45</f>
        <v>0</v>
      </c>
      <c r="F118" s="434">
        <v>199.5</v>
      </c>
      <c r="G118" s="356">
        <f t="shared" si="23"/>
        <v>248.71007467000007</v>
      </c>
      <c r="H118" s="355">
        <f t="shared" si="25"/>
        <v>0</v>
      </c>
    </row>
    <row r="119" spans="1:8" ht="45" x14ac:dyDescent="0.25">
      <c r="A119" s="420" t="s">
        <v>296</v>
      </c>
      <c r="B119" s="420">
        <v>94108</v>
      </c>
      <c r="C119" s="425" t="s">
        <v>609</v>
      </c>
      <c r="D119" s="353" t="s">
        <v>29</v>
      </c>
      <c r="E119" s="426">
        <f>'8 - Dren. Sup. - Poços e Bocas'!I46</f>
        <v>0</v>
      </c>
      <c r="F119" s="434">
        <v>145.16</v>
      </c>
      <c r="G119" s="356">
        <f t="shared" si="23"/>
        <v>180.96618766464766</v>
      </c>
      <c r="H119" s="355">
        <f t="shared" si="25"/>
        <v>0</v>
      </c>
    </row>
    <row r="120" spans="1:8" ht="45" x14ac:dyDescent="0.25">
      <c r="A120" s="420" t="s">
        <v>297</v>
      </c>
      <c r="B120" s="420">
        <v>94110</v>
      </c>
      <c r="C120" s="425" t="s">
        <v>610</v>
      </c>
      <c r="D120" s="353" t="s">
        <v>29</v>
      </c>
      <c r="E120" s="426">
        <f>'8 - Dren. Sup. - Poços e Bocas'!I47</f>
        <v>0</v>
      </c>
      <c r="F120" s="434">
        <v>202.72</v>
      </c>
      <c r="G120" s="356">
        <f t="shared" si="23"/>
        <v>252.72434254186672</v>
      </c>
      <c r="H120" s="355">
        <f t="shared" si="25"/>
        <v>0</v>
      </c>
    </row>
    <row r="121" spans="1:8" ht="45" x14ac:dyDescent="0.25">
      <c r="A121" s="420" t="s">
        <v>298</v>
      </c>
      <c r="B121" s="420">
        <v>94111</v>
      </c>
      <c r="C121" s="425" t="s">
        <v>611</v>
      </c>
      <c r="D121" s="353" t="s">
        <v>29</v>
      </c>
      <c r="E121" s="426">
        <f>'8 - Dren. Sup. - Poços e Bocas'!I48</f>
        <v>0</v>
      </c>
      <c r="F121" s="434">
        <v>138.01</v>
      </c>
      <c r="G121" s="356">
        <f t="shared" si="23"/>
        <v>172.05251832183814</v>
      </c>
      <c r="H121" s="355">
        <f t="shared" si="25"/>
        <v>0</v>
      </c>
    </row>
    <row r="122" spans="1:8" ht="45" x14ac:dyDescent="0.25">
      <c r="A122" s="420" t="s">
        <v>299</v>
      </c>
      <c r="B122" s="420">
        <v>94112</v>
      </c>
      <c r="C122" s="425" t="s">
        <v>612</v>
      </c>
      <c r="D122" s="353" t="s">
        <v>29</v>
      </c>
      <c r="E122" s="426">
        <f>'8 - Dren. Sup. - Poços e Bocas'!I49</f>
        <v>0</v>
      </c>
      <c r="F122" s="434">
        <v>190.86</v>
      </c>
      <c r="G122" s="356">
        <f t="shared" si="23"/>
        <v>237.9388714361715</v>
      </c>
      <c r="H122" s="355">
        <f t="shared" si="25"/>
        <v>0</v>
      </c>
    </row>
    <row r="123" spans="1:8" ht="45" x14ac:dyDescent="0.25">
      <c r="A123" s="420" t="s">
        <v>300</v>
      </c>
      <c r="B123" s="420">
        <v>94113</v>
      </c>
      <c r="C123" s="425" t="s">
        <v>613</v>
      </c>
      <c r="D123" s="353" t="s">
        <v>29</v>
      </c>
      <c r="E123" s="426">
        <f>'8 - Dren. Sup. - Poços e Bocas'!I50</f>
        <v>0</v>
      </c>
      <c r="F123" s="434">
        <v>143.37</v>
      </c>
      <c r="G123" s="356">
        <f t="shared" si="23"/>
        <v>178.73465366134289</v>
      </c>
      <c r="H123" s="355">
        <f t="shared" si="25"/>
        <v>0</v>
      </c>
    </row>
    <row r="124" spans="1:8" ht="45" x14ac:dyDescent="0.25">
      <c r="A124" s="420" t="s">
        <v>301</v>
      </c>
      <c r="B124" s="420">
        <v>94114</v>
      </c>
      <c r="C124" s="425" t="s">
        <v>614</v>
      </c>
      <c r="D124" s="353" t="s">
        <v>29</v>
      </c>
      <c r="E124" s="426">
        <f>'8 - Dren. Sup. - Poços e Bocas'!I51</f>
        <v>0</v>
      </c>
      <c r="F124" s="434">
        <v>196.88</v>
      </c>
      <c r="G124" s="356">
        <f t="shared" si="23"/>
        <v>245.44380702270482</v>
      </c>
      <c r="H124" s="355">
        <f t="shared" si="25"/>
        <v>0</v>
      </c>
    </row>
    <row r="125" spans="1:8" ht="45" x14ac:dyDescent="0.25">
      <c r="A125" s="420" t="s">
        <v>302</v>
      </c>
      <c r="B125" s="420">
        <v>94115</v>
      </c>
      <c r="C125" s="425" t="s">
        <v>615</v>
      </c>
      <c r="D125" s="353" t="s">
        <v>29</v>
      </c>
      <c r="E125" s="426">
        <f>'8 - Dren. Sup. - Poços e Bocas'!I52</f>
        <v>0</v>
      </c>
      <c r="F125" s="434">
        <v>112.92</v>
      </c>
      <c r="G125" s="356">
        <f t="shared" si="23"/>
        <v>140.7736422643429</v>
      </c>
      <c r="H125" s="355">
        <f t="shared" si="25"/>
        <v>0</v>
      </c>
    </row>
    <row r="126" spans="1:8" ht="45" x14ac:dyDescent="0.25">
      <c r="A126" s="420" t="s">
        <v>303</v>
      </c>
      <c r="B126" s="420">
        <v>94116</v>
      </c>
      <c r="C126" s="425" t="s">
        <v>616</v>
      </c>
      <c r="D126" s="353" t="s">
        <v>29</v>
      </c>
      <c r="E126" s="426">
        <f>'8 - Dren. Sup. - Poços e Bocas'!I53</f>
        <v>0</v>
      </c>
      <c r="F126" s="434">
        <v>162.13</v>
      </c>
      <c r="G126" s="356">
        <f t="shared" si="23"/>
        <v>202.12212734960957</v>
      </c>
      <c r="H126" s="355">
        <f t="shared" si="25"/>
        <v>0</v>
      </c>
    </row>
    <row r="127" spans="1:8" ht="45" x14ac:dyDescent="0.25">
      <c r="A127" s="420" t="s">
        <v>304</v>
      </c>
      <c r="B127" s="420">
        <v>94117</v>
      </c>
      <c r="C127" s="425" t="s">
        <v>617</v>
      </c>
      <c r="D127" s="353" t="s">
        <v>29</v>
      </c>
      <c r="E127" s="426">
        <f>'8 - Dren. Sup. - Poços e Bocas'!I54</f>
        <v>0</v>
      </c>
      <c r="F127" s="434">
        <v>117.88</v>
      </c>
      <c r="G127" s="356">
        <f t="shared" si="23"/>
        <v>146.95711078746669</v>
      </c>
      <c r="H127" s="355">
        <f t="shared" si="25"/>
        <v>0</v>
      </c>
    </row>
    <row r="128" spans="1:8" ht="45" x14ac:dyDescent="0.25">
      <c r="A128" s="420" t="s">
        <v>305</v>
      </c>
      <c r="B128" s="420">
        <v>94118</v>
      </c>
      <c r="C128" s="425" t="s">
        <v>618</v>
      </c>
      <c r="D128" s="353" t="s">
        <v>29</v>
      </c>
      <c r="E128" s="426">
        <f>'8 - Dren. Sup. - Poços e Bocas'!I55</f>
        <v>0</v>
      </c>
      <c r="F128" s="434">
        <v>167.97</v>
      </c>
      <c r="G128" s="356">
        <f t="shared" si="23"/>
        <v>209.40266286877147</v>
      </c>
      <c r="H128" s="355">
        <f t="shared" si="25"/>
        <v>0</v>
      </c>
    </row>
    <row r="129" spans="1:8" x14ac:dyDescent="0.25">
      <c r="A129" s="414" t="s">
        <v>234</v>
      </c>
      <c r="B129" s="435"/>
      <c r="C129" s="436" t="s">
        <v>204</v>
      </c>
      <c r="D129" s="437"/>
      <c r="E129" s="438"/>
      <c r="F129" s="418" t="s">
        <v>49</v>
      </c>
      <c r="G129" s="419">
        <f>H129*(1-$G$5)</f>
        <v>0</v>
      </c>
      <c r="H129" s="419">
        <f>SUM(H130:H143)</f>
        <v>0</v>
      </c>
    </row>
    <row r="130" spans="1:8" ht="45" x14ac:dyDescent="0.25">
      <c r="A130" s="420" t="s">
        <v>306</v>
      </c>
      <c r="B130" s="420">
        <v>92210</v>
      </c>
      <c r="C130" s="439" t="s">
        <v>176</v>
      </c>
      <c r="D130" s="353" t="s">
        <v>41</v>
      </c>
      <c r="E130" s="426">
        <f>'8 - Dren. Sup. - Poços e Bocas'!I57</f>
        <v>0</v>
      </c>
      <c r="F130" s="434">
        <v>83.54</v>
      </c>
      <c r="G130" s="356">
        <f t="shared" ref="G130:G143" si="26">F130*(1+$G$5)</f>
        <v>104.14656460116194</v>
      </c>
      <c r="H130" s="355">
        <f t="shared" ref="H130" si="27">G130*E130</f>
        <v>0</v>
      </c>
    </row>
    <row r="131" spans="1:8" ht="35.25" customHeight="1" x14ac:dyDescent="0.25">
      <c r="A131" s="420" t="s">
        <v>307</v>
      </c>
      <c r="B131" s="420">
        <v>92211</v>
      </c>
      <c r="C131" s="427" t="s">
        <v>177</v>
      </c>
      <c r="D131" s="353" t="s">
        <v>41</v>
      </c>
      <c r="E131" s="426">
        <f>'8 - Dren. Sup. - Poços e Bocas'!I58</f>
        <v>0</v>
      </c>
      <c r="F131" s="434">
        <v>106.68</v>
      </c>
      <c r="G131" s="356">
        <f t="shared" si="26"/>
        <v>132.99443992880003</v>
      </c>
      <c r="H131" s="355">
        <f t="shared" ref="H131:H143" si="28">G131*E131</f>
        <v>0</v>
      </c>
    </row>
    <row r="132" spans="1:8" ht="45" x14ac:dyDescent="0.25">
      <c r="A132" s="420" t="s">
        <v>308</v>
      </c>
      <c r="B132" s="420">
        <v>92212</v>
      </c>
      <c r="C132" s="427" t="s">
        <v>178</v>
      </c>
      <c r="D132" s="353" t="s">
        <v>41</v>
      </c>
      <c r="E132" s="426">
        <f>'8 - Dren. Sup. - Poços e Bocas'!I59</f>
        <v>0</v>
      </c>
      <c r="F132" s="434">
        <v>135.47</v>
      </c>
      <c r="G132" s="356">
        <f t="shared" si="26"/>
        <v>168.88598403781907</v>
      </c>
      <c r="H132" s="355">
        <f t="shared" si="28"/>
        <v>0</v>
      </c>
    </row>
    <row r="133" spans="1:8" ht="45" x14ac:dyDescent="0.25">
      <c r="A133" s="420" t="s">
        <v>309</v>
      </c>
      <c r="B133" s="420">
        <v>92213</v>
      </c>
      <c r="C133" s="427" t="s">
        <v>179</v>
      </c>
      <c r="D133" s="353" t="s">
        <v>41</v>
      </c>
      <c r="E133" s="426">
        <f>'8 - Dren. Sup. - Poços e Bocas'!I60</f>
        <v>0</v>
      </c>
      <c r="F133" s="434">
        <v>177.64</v>
      </c>
      <c r="G133" s="356">
        <f t="shared" si="26"/>
        <v>221.45793315478099</v>
      </c>
      <c r="H133" s="355">
        <f t="shared" si="28"/>
        <v>0</v>
      </c>
    </row>
    <row r="134" spans="1:8" ht="45" x14ac:dyDescent="0.25">
      <c r="A134" s="420" t="s">
        <v>310</v>
      </c>
      <c r="B134" s="420">
        <v>92214</v>
      </c>
      <c r="C134" s="427" t="s">
        <v>180</v>
      </c>
      <c r="D134" s="353" t="s">
        <v>41</v>
      </c>
      <c r="E134" s="426">
        <f>'8 - Dren. Sup. - Poços e Bocas'!I61</f>
        <v>0</v>
      </c>
      <c r="F134" s="434">
        <v>202.94</v>
      </c>
      <c r="G134" s="356">
        <f t="shared" si="26"/>
        <v>252.99860929087623</v>
      </c>
      <c r="H134" s="355">
        <f t="shared" si="28"/>
        <v>0</v>
      </c>
    </row>
    <row r="135" spans="1:8" ht="45" x14ac:dyDescent="0.25">
      <c r="A135" s="420" t="s">
        <v>311</v>
      </c>
      <c r="B135" s="420">
        <v>92215</v>
      </c>
      <c r="C135" s="427" t="s">
        <v>181</v>
      </c>
      <c r="D135" s="353" t="s">
        <v>41</v>
      </c>
      <c r="E135" s="426">
        <f>'8 - Dren. Sup. - Poços e Bocas'!I62</f>
        <v>0</v>
      </c>
      <c r="F135" s="434">
        <v>244.37</v>
      </c>
      <c r="G135" s="356">
        <f t="shared" si="26"/>
        <v>304.64802479753342</v>
      </c>
      <c r="H135" s="355">
        <f t="shared" si="28"/>
        <v>0</v>
      </c>
    </row>
    <row r="136" spans="1:8" ht="45" x14ac:dyDescent="0.25">
      <c r="A136" s="420" t="s">
        <v>312</v>
      </c>
      <c r="B136" s="420">
        <v>92216</v>
      </c>
      <c r="C136" s="427" t="s">
        <v>182</v>
      </c>
      <c r="D136" s="353" t="s">
        <v>41</v>
      </c>
      <c r="E136" s="426">
        <f>'8 - Dren. Sup. - Poços e Bocas'!I63</f>
        <v>0</v>
      </c>
      <c r="F136" s="434">
        <v>274.26</v>
      </c>
      <c r="G136" s="356">
        <f t="shared" si="26"/>
        <v>341.91090265160005</v>
      </c>
      <c r="H136" s="355">
        <f t="shared" si="28"/>
        <v>0</v>
      </c>
    </row>
    <row r="137" spans="1:8" ht="45" x14ac:dyDescent="0.25">
      <c r="A137" s="420" t="s">
        <v>313</v>
      </c>
      <c r="B137" s="420">
        <v>92219</v>
      </c>
      <c r="C137" s="427" t="s">
        <v>183</v>
      </c>
      <c r="D137" s="353" t="s">
        <v>41</v>
      </c>
      <c r="E137" s="426">
        <f>'8 - Dren. Sup. - Poços e Bocas'!I64</f>
        <v>0</v>
      </c>
      <c r="F137" s="434">
        <v>90.31</v>
      </c>
      <c r="G137" s="356">
        <f t="shared" si="26"/>
        <v>112.58650046840955</v>
      </c>
      <c r="H137" s="355">
        <f t="shared" si="28"/>
        <v>0</v>
      </c>
    </row>
    <row r="138" spans="1:8" ht="45" x14ac:dyDescent="0.25">
      <c r="A138" s="420" t="s">
        <v>314</v>
      </c>
      <c r="B138" s="420">
        <v>92220</v>
      </c>
      <c r="C138" s="427" t="s">
        <v>184</v>
      </c>
      <c r="D138" s="353" t="s">
        <v>41</v>
      </c>
      <c r="E138" s="426">
        <f>'8 - Dren. Sup. - Poços e Bocas'!I65</f>
        <v>0</v>
      </c>
      <c r="F138" s="434">
        <v>115.06</v>
      </c>
      <c r="G138" s="356">
        <f t="shared" si="26"/>
        <v>143.441509731981</v>
      </c>
      <c r="H138" s="355">
        <f t="shared" si="28"/>
        <v>0</v>
      </c>
    </row>
    <row r="139" spans="1:8" ht="45" x14ac:dyDescent="0.25">
      <c r="A139" s="420" t="s">
        <v>315</v>
      </c>
      <c r="B139" s="420">
        <v>92221</v>
      </c>
      <c r="C139" s="427" t="s">
        <v>185</v>
      </c>
      <c r="D139" s="353" t="s">
        <v>41</v>
      </c>
      <c r="E139" s="426">
        <f>'8 - Dren. Sup. - Poços e Bocas'!I66</f>
        <v>0</v>
      </c>
      <c r="F139" s="434">
        <v>145.31</v>
      </c>
      <c r="G139" s="356">
        <f t="shared" si="26"/>
        <v>181.15318772079053</v>
      </c>
      <c r="H139" s="355">
        <f t="shared" si="28"/>
        <v>0</v>
      </c>
    </row>
    <row r="140" spans="1:8" ht="45" x14ac:dyDescent="0.25">
      <c r="A140" s="420" t="s">
        <v>316</v>
      </c>
      <c r="B140" s="420">
        <v>92222</v>
      </c>
      <c r="C140" s="427" t="s">
        <v>186</v>
      </c>
      <c r="D140" s="353" t="s">
        <v>41</v>
      </c>
      <c r="E140" s="426">
        <f>'8 - Dren. Sup. - Poços e Bocas'!I67</f>
        <v>0</v>
      </c>
      <c r="F140" s="434">
        <v>189.05</v>
      </c>
      <c r="G140" s="356">
        <f t="shared" si="26"/>
        <v>235.68240409204768</v>
      </c>
      <c r="H140" s="355">
        <f t="shared" si="28"/>
        <v>0</v>
      </c>
    </row>
    <row r="141" spans="1:8" ht="45" x14ac:dyDescent="0.25">
      <c r="A141" s="420" t="s">
        <v>317</v>
      </c>
      <c r="B141" s="420">
        <v>92223</v>
      </c>
      <c r="C141" s="427" t="s">
        <v>187</v>
      </c>
      <c r="D141" s="353" t="s">
        <v>41</v>
      </c>
      <c r="E141" s="426">
        <f>'8 - Dren. Sup. - Poços e Bocas'!I68</f>
        <v>0</v>
      </c>
      <c r="F141" s="434">
        <v>215.73</v>
      </c>
      <c r="G141" s="356">
        <f t="shared" si="26"/>
        <v>268.94348074465717</v>
      </c>
      <c r="H141" s="355">
        <f t="shared" si="28"/>
        <v>0</v>
      </c>
    </row>
    <row r="142" spans="1:8" ht="45" x14ac:dyDescent="0.25">
      <c r="A142" s="420" t="s">
        <v>318</v>
      </c>
      <c r="B142" s="420">
        <v>92224</v>
      </c>
      <c r="C142" s="427" t="s">
        <v>188</v>
      </c>
      <c r="D142" s="353" t="s">
        <v>41</v>
      </c>
      <c r="E142" s="426">
        <f>'8 - Dren. Sup. - Poços e Bocas'!I69</f>
        <v>0</v>
      </c>
      <c r="F142" s="434">
        <v>258.56</v>
      </c>
      <c r="G142" s="356">
        <f t="shared" si="26"/>
        <v>322.33823010864768</v>
      </c>
      <c r="H142" s="355">
        <f t="shared" si="28"/>
        <v>0</v>
      </c>
    </row>
    <row r="143" spans="1:8" ht="45" x14ac:dyDescent="0.25">
      <c r="A143" s="420" t="s">
        <v>319</v>
      </c>
      <c r="B143" s="420">
        <v>92226</v>
      </c>
      <c r="C143" s="427" t="s">
        <v>189</v>
      </c>
      <c r="D143" s="353" t="s">
        <v>41</v>
      </c>
      <c r="E143" s="426">
        <f>'8 - Dren. Sup. - Poços e Bocas'!I70</f>
        <v>0</v>
      </c>
      <c r="F143" s="434">
        <v>290.14</v>
      </c>
      <c r="G143" s="356">
        <f t="shared" si="26"/>
        <v>361.70797526192388</v>
      </c>
      <c r="H143" s="355">
        <f t="shared" si="28"/>
        <v>0</v>
      </c>
    </row>
    <row r="144" spans="1:8" x14ac:dyDescent="0.25">
      <c r="A144" s="414" t="s">
        <v>320</v>
      </c>
      <c r="B144" s="414"/>
      <c r="C144" s="440" t="s">
        <v>190</v>
      </c>
      <c r="D144" s="438"/>
      <c r="E144" s="438"/>
      <c r="F144" s="418" t="s">
        <v>49</v>
      </c>
      <c r="G144" s="419">
        <f>H144*(1-$G$5)</f>
        <v>0</v>
      </c>
      <c r="H144" s="419">
        <f>SUM(H145:H150)</f>
        <v>0</v>
      </c>
    </row>
    <row r="145" spans="1:8" ht="45" x14ac:dyDescent="0.25">
      <c r="A145" s="420" t="s">
        <v>321</v>
      </c>
      <c r="B145" s="420" t="s">
        <v>192</v>
      </c>
      <c r="C145" s="427" t="s">
        <v>191</v>
      </c>
      <c r="D145" s="353" t="s">
        <v>193</v>
      </c>
      <c r="E145" s="426">
        <f>'8 - Dren. Sup. - Poços e Bocas'!I72</f>
        <v>0</v>
      </c>
      <c r="F145" s="434">
        <v>1882.25</v>
      </c>
      <c r="G145" s="356">
        <f t="shared" ref="G145:G150" si="29">F145*(1+$G$5)</f>
        <v>2346.5390378326197</v>
      </c>
      <c r="H145" s="355">
        <f t="shared" ref="H145" si="30">G145*E145</f>
        <v>0</v>
      </c>
    </row>
    <row r="146" spans="1:8" ht="45" x14ac:dyDescent="0.25">
      <c r="A146" s="420" t="s">
        <v>322</v>
      </c>
      <c r="B146" s="420" t="s">
        <v>195</v>
      </c>
      <c r="C146" s="425" t="s">
        <v>194</v>
      </c>
      <c r="D146" s="353" t="s">
        <v>193</v>
      </c>
      <c r="E146" s="426">
        <f>'8 - Dren. Sup. - Poços e Bocas'!I73</f>
        <v>0</v>
      </c>
      <c r="F146" s="434">
        <v>2163.13</v>
      </c>
      <c r="G146" s="356">
        <f t="shared" si="29"/>
        <v>2696.7028762953246</v>
      </c>
      <c r="H146" s="355">
        <f t="shared" ref="H146:H150" si="31">G146*E146</f>
        <v>0</v>
      </c>
    </row>
    <row r="147" spans="1:8" ht="45" x14ac:dyDescent="0.25">
      <c r="A147" s="420" t="s">
        <v>323</v>
      </c>
      <c r="B147" s="420" t="s">
        <v>197</v>
      </c>
      <c r="C147" s="425" t="s">
        <v>196</v>
      </c>
      <c r="D147" s="353" t="s">
        <v>193</v>
      </c>
      <c r="E147" s="426">
        <f>'8 - Dren. Sup. - Poços e Bocas'!I74</f>
        <v>0</v>
      </c>
      <c r="F147" s="434">
        <v>2334.89</v>
      </c>
      <c r="G147" s="356">
        <f t="shared" si="29"/>
        <v>2910.8304072493052</v>
      </c>
      <c r="H147" s="355">
        <f t="shared" si="31"/>
        <v>0</v>
      </c>
    </row>
    <row r="148" spans="1:8" ht="45" x14ac:dyDescent="0.25">
      <c r="A148" s="420" t="s">
        <v>324</v>
      </c>
      <c r="B148" s="420" t="s">
        <v>199</v>
      </c>
      <c r="C148" s="425" t="s">
        <v>198</v>
      </c>
      <c r="D148" s="353" t="s">
        <v>193</v>
      </c>
      <c r="E148" s="426">
        <f>'8 - Dren. Sup. - Poços e Bocas'!I75</f>
        <v>0</v>
      </c>
      <c r="F148" s="434">
        <v>2665.49</v>
      </c>
      <c r="G148" s="356">
        <f t="shared" si="29"/>
        <v>3322.9785309881622</v>
      </c>
      <c r="H148" s="355">
        <f t="shared" si="31"/>
        <v>0</v>
      </c>
    </row>
    <row r="149" spans="1:8" ht="47.1" customHeight="1" x14ac:dyDescent="0.25">
      <c r="A149" s="420" t="s">
        <v>325</v>
      </c>
      <c r="B149" s="420" t="s">
        <v>201</v>
      </c>
      <c r="C149" s="425" t="s">
        <v>200</v>
      </c>
      <c r="D149" s="353" t="s">
        <v>193</v>
      </c>
      <c r="E149" s="426">
        <f>'8 - Dren. Sup. - Poços e Bocas'!I76</f>
        <v>0</v>
      </c>
      <c r="F149" s="434">
        <v>3094.47</v>
      </c>
      <c r="G149" s="356">
        <f t="shared" si="29"/>
        <v>3857.7737582159148</v>
      </c>
      <c r="H149" s="355">
        <f t="shared" si="31"/>
        <v>0</v>
      </c>
    </row>
    <row r="150" spans="1:8" ht="45" x14ac:dyDescent="0.25">
      <c r="A150" s="420" t="s">
        <v>326</v>
      </c>
      <c r="B150" s="420" t="s">
        <v>202</v>
      </c>
      <c r="C150" s="425" t="s">
        <v>203</v>
      </c>
      <c r="D150" s="353" t="s">
        <v>193</v>
      </c>
      <c r="E150" s="426">
        <f>'8 - Dren. Sup. - Poços e Bocas'!I77</f>
        <v>0</v>
      </c>
      <c r="F150" s="434">
        <v>3453.29</v>
      </c>
      <c r="G150" s="356">
        <f t="shared" si="29"/>
        <v>4305.1028258504484</v>
      </c>
      <c r="H150" s="355">
        <f t="shared" si="31"/>
        <v>0</v>
      </c>
    </row>
    <row r="151" spans="1:8" x14ac:dyDescent="0.25">
      <c r="A151" s="414" t="s">
        <v>340</v>
      </c>
      <c r="B151" s="414"/>
      <c r="C151" s="436" t="s">
        <v>220</v>
      </c>
      <c r="D151" s="437"/>
      <c r="E151" s="438"/>
      <c r="F151" s="418" t="s">
        <v>49</v>
      </c>
      <c r="G151" s="419">
        <f>H151*(1-$G$5)</f>
        <v>0</v>
      </c>
      <c r="H151" s="419">
        <f>SUM(H152:H162)</f>
        <v>0</v>
      </c>
    </row>
    <row r="152" spans="1:8" ht="60" x14ac:dyDescent="0.25">
      <c r="A152" s="420" t="s">
        <v>327</v>
      </c>
      <c r="B152" s="420">
        <v>93374</v>
      </c>
      <c r="C152" s="427" t="s">
        <v>222</v>
      </c>
      <c r="D152" s="353" t="s">
        <v>29</v>
      </c>
      <c r="E152" s="387">
        <f>'8 - Dren. Sup. - Poços e Bocas'!I79</f>
        <v>0</v>
      </c>
      <c r="F152" s="434">
        <v>16.27</v>
      </c>
      <c r="G152" s="356">
        <f t="shared" ref="G152:G161" si="32">F152*(1+$G$5)</f>
        <v>20.283272756295244</v>
      </c>
      <c r="H152" s="355">
        <f t="shared" ref="H152:H161" si="33">G152*E152</f>
        <v>0</v>
      </c>
    </row>
    <row r="153" spans="1:8" ht="60" x14ac:dyDescent="0.25">
      <c r="A153" s="420" t="s">
        <v>328</v>
      </c>
      <c r="B153" s="420">
        <v>93375</v>
      </c>
      <c r="C153" s="427" t="s">
        <v>223</v>
      </c>
      <c r="D153" s="353" t="s">
        <v>29</v>
      </c>
      <c r="E153" s="387">
        <f>'8 - Dren. Sup. - Poços e Bocas'!I80</f>
        <v>0</v>
      </c>
      <c r="F153" s="434">
        <v>12.49</v>
      </c>
      <c r="G153" s="356">
        <f t="shared" si="32"/>
        <v>15.570871341495241</v>
      </c>
      <c r="H153" s="355">
        <f t="shared" si="33"/>
        <v>0</v>
      </c>
    </row>
    <row r="154" spans="1:8" ht="60" x14ac:dyDescent="0.25">
      <c r="A154" s="420" t="s">
        <v>329</v>
      </c>
      <c r="B154" s="420">
        <v>93376</v>
      </c>
      <c r="C154" s="427" t="s">
        <v>224</v>
      </c>
      <c r="D154" s="353" t="s">
        <v>29</v>
      </c>
      <c r="E154" s="387">
        <f>'8 - Dren. Sup. - Poços e Bocas'!I81</f>
        <v>0</v>
      </c>
      <c r="F154" s="434">
        <v>10.15</v>
      </c>
      <c r="G154" s="356">
        <f t="shared" si="32"/>
        <v>12.65367046566667</v>
      </c>
      <c r="H154" s="355">
        <f t="shared" si="33"/>
        <v>0</v>
      </c>
    </row>
    <row r="155" spans="1:8" ht="60" x14ac:dyDescent="0.25">
      <c r="A155" s="420" t="s">
        <v>330</v>
      </c>
      <c r="B155" s="420">
        <v>93377</v>
      </c>
      <c r="C155" s="427" t="s">
        <v>225</v>
      </c>
      <c r="D155" s="353" t="s">
        <v>29</v>
      </c>
      <c r="E155" s="387">
        <f>'8 - Dren. Sup. - Poços e Bocas'!I82</f>
        <v>0</v>
      </c>
      <c r="F155" s="434">
        <v>6.7</v>
      </c>
      <c r="G155" s="356">
        <f t="shared" si="32"/>
        <v>8.3526691743809547</v>
      </c>
      <c r="H155" s="355">
        <f t="shared" si="33"/>
        <v>0</v>
      </c>
    </row>
    <row r="156" spans="1:8" ht="60" x14ac:dyDescent="0.25">
      <c r="A156" s="420" t="s">
        <v>331</v>
      </c>
      <c r="B156" s="420">
        <v>93378</v>
      </c>
      <c r="C156" s="427" t="s">
        <v>226</v>
      </c>
      <c r="D156" s="353" t="s">
        <v>29</v>
      </c>
      <c r="E156" s="387">
        <f>'8 - Dren. Sup. - Poços e Bocas'!I83</f>
        <v>0</v>
      </c>
      <c r="F156" s="434">
        <v>15.21</v>
      </c>
      <c r="G156" s="356">
        <f t="shared" si="32"/>
        <v>18.961805692885719</v>
      </c>
      <c r="H156" s="355">
        <f t="shared" si="33"/>
        <v>0</v>
      </c>
    </row>
    <row r="157" spans="1:8" ht="60" x14ac:dyDescent="0.25">
      <c r="A157" s="420" t="s">
        <v>332</v>
      </c>
      <c r="B157" s="420">
        <v>93379</v>
      </c>
      <c r="C157" s="427" t="s">
        <v>227</v>
      </c>
      <c r="D157" s="353" t="s">
        <v>29</v>
      </c>
      <c r="E157" s="387">
        <f>'8 - Dren. Sup. - Poços e Bocas'!I84</f>
        <v>0</v>
      </c>
      <c r="F157" s="434">
        <v>11.68</v>
      </c>
      <c r="G157" s="356">
        <f t="shared" si="32"/>
        <v>14.561071038323812</v>
      </c>
      <c r="H157" s="355">
        <f t="shared" si="33"/>
        <v>0</v>
      </c>
    </row>
    <row r="158" spans="1:8" ht="60" x14ac:dyDescent="0.25">
      <c r="A158" s="420" t="s">
        <v>333</v>
      </c>
      <c r="B158" s="420">
        <v>93380</v>
      </c>
      <c r="C158" s="427" t="s">
        <v>228</v>
      </c>
      <c r="D158" s="353" t="s">
        <v>29</v>
      </c>
      <c r="E158" s="387">
        <f>'8 - Dren. Sup. - Poços e Bocas'!I85</f>
        <v>0</v>
      </c>
      <c r="F158" s="434">
        <v>9.5299999999999994</v>
      </c>
      <c r="G158" s="356">
        <f t="shared" si="32"/>
        <v>11.880736900276192</v>
      </c>
      <c r="H158" s="355">
        <f t="shared" si="33"/>
        <v>0</v>
      </c>
    </row>
    <row r="159" spans="1:8" ht="60" x14ac:dyDescent="0.25">
      <c r="A159" s="420" t="s">
        <v>334</v>
      </c>
      <c r="B159" s="420">
        <v>93381</v>
      </c>
      <c r="C159" s="427" t="s">
        <v>229</v>
      </c>
      <c r="D159" s="353" t="s">
        <v>29</v>
      </c>
      <c r="E159" s="387">
        <f>'8 - Dren. Sup. - Poços e Bocas'!I86</f>
        <v>0</v>
      </c>
      <c r="F159" s="434">
        <v>6.26</v>
      </c>
      <c r="G159" s="356">
        <f t="shared" si="32"/>
        <v>7.8041356763619065</v>
      </c>
      <c r="H159" s="355">
        <f t="shared" si="33"/>
        <v>0</v>
      </c>
    </row>
    <row r="160" spans="1:8" ht="30" x14ac:dyDescent="0.25">
      <c r="A160" s="420" t="s">
        <v>335</v>
      </c>
      <c r="B160" s="420">
        <v>93382</v>
      </c>
      <c r="C160" s="427" t="s">
        <v>230</v>
      </c>
      <c r="D160" s="353" t="s">
        <v>29</v>
      </c>
      <c r="E160" s="387">
        <f>'8 - Dren. Sup. - Poços e Bocas'!I87</f>
        <v>0</v>
      </c>
      <c r="F160" s="434">
        <v>19.940000000000001</v>
      </c>
      <c r="G160" s="356">
        <f t="shared" si="32"/>
        <v>24.858540796590482</v>
      </c>
      <c r="H160" s="355">
        <f t="shared" si="33"/>
        <v>0</v>
      </c>
    </row>
    <row r="161" spans="1:8" ht="15.75" x14ac:dyDescent="0.25">
      <c r="A161" s="420" t="s">
        <v>336</v>
      </c>
      <c r="B161" s="420">
        <v>96995</v>
      </c>
      <c r="C161" s="427" t="s">
        <v>231</v>
      </c>
      <c r="D161" s="353" t="s">
        <v>29</v>
      </c>
      <c r="E161" s="387">
        <f>'8 - Dren. Sup. - Poços e Bocas'!I88</f>
        <v>0</v>
      </c>
      <c r="F161" s="434">
        <v>31.25</v>
      </c>
      <c r="G161" s="356">
        <f t="shared" si="32"/>
        <v>38.958345029761915</v>
      </c>
      <c r="H161" s="355">
        <f t="shared" si="33"/>
        <v>0</v>
      </c>
    </row>
    <row r="162" spans="1:8" ht="15.75" x14ac:dyDescent="0.25">
      <c r="A162" s="420" t="s">
        <v>337</v>
      </c>
      <c r="B162" s="420">
        <v>83346</v>
      </c>
      <c r="C162" s="425" t="s">
        <v>221</v>
      </c>
      <c r="D162" s="353" t="s">
        <v>29</v>
      </c>
      <c r="E162" s="387">
        <f>'8 - Dren. Sup. - Poços e Bocas'!I89</f>
        <v>0</v>
      </c>
      <c r="F162" s="441">
        <v>0.81</v>
      </c>
      <c r="G162" s="356">
        <f>F162*(1+$G$5)</f>
        <v>1.0098003031714289</v>
      </c>
      <c r="H162" s="355">
        <f t="shared" ref="H162" si="34">G162*E162</f>
        <v>0</v>
      </c>
    </row>
    <row r="163" spans="1:8" x14ac:dyDescent="0.25">
      <c r="A163" s="414" t="s">
        <v>338</v>
      </c>
      <c r="B163" s="414"/>
      <c r="C163" s="440" t="s">
        <v>205</v>
      </c>
      <c r="D163" s="438"/>
      <c r="E163" s="438"/>
      <c r="F163" s="418" t="s">
        <v>49</v>
      </c>
      <c r="G163" s="419">
        <f>H163*(1-$G$5)</f>
        <v>0</v>
      </c>
      <c r="H163" s="419">
        <f>SUM(H164:H164)</f>
        <v>0</v>
      </c>
    </row>
    <row r="164" spans="1:8" ht="45" x14ac:dyDescent="0.25">
      <c r="A164" s="420" t="s">
        <v>339</v>
      </c>
      <c r="B164" s="442">
        <v>83659</v>
      </c>
      <c r="C164" s="423" t="s">
        <v>595</v>
      </c>
      <c r="D164" s="433" t="s">
        <v>193</v>
      </c>
      <c r="E164" s="426">
        <f>'8 - Dren. Sup. - Poços e Bocas'!I91</f>
        <v>0</v>
      </c>
      <c r="F164" s="434">
        <v>683.27</v>
      </c>
      <c r="G164" s="356">
        <f t="shared" ref="G164" si="35">F164*(1+$G$5)</f>
        <v>851.8101890715335</v>
      </c>
      <c r="H164" s="355">
        <f t="shared" ref="H164" si="36">G164*E164</f>
        <v>0</v>
      </c>
    </row>
    <row r="165" spans="1:8" x14ac:dyDescent="0.25">
      <c r="A165" s="345">
        <v>9</v>
      </c>
      <c r="B165" s="384"/>
      <c r="C165" s="443" t="s">
        <v>62</v>
      </c>
      <c r="D165" s="349"/>
      <c r="E165" s="349"/>
      <c r="F165" s="349" t="s">
        <v>50</v>
      </c>
      <c r="G165" s="350">
        <f>H165*(1-$G$5)</f>
        <v>0</v>
      </c>
      <c r="H165" s="358">
        <f>SUM(H166:H170)</f>
        <v>0</v>
      </c>
    </row>
    <row r="166" spans="1:8" ht="30" x14ac:dyDescent="0.25">
      <c r="A166" s="359" t="s">
        <v>69</v>
      </c>
      <c r="B166" s="351">
        <v>72888</v>
      </c>
      <c r="C166" s="391" t="s">
        <v>352</v>
      </c>
      <c r="D166" s="353" t="s">
        <v>29</v>
      </c>
      <c r="E166" s="387">
        <f>'9 - Calçadas'!I8</f>
        <v>0</v>
      </c>
      <c r="F166" s="441">
        <v>1.03</v>
      </c>
      <c r="G166" s="356">
        <f t="shared" ref="G166:G170" si="37">F166*(1+$G$5)</f>
        <v>1.2840670521809527</v>
      </c>
      <c r="H166" s="355">
        <f t="shared" ref="H166" si="38">G166*E166</f>
        <v>0</v>
      </c>
    </row>
    <row r="167" spans="1:8" ht="30" x14ac:dyDescent="0.25">
      <c r="A167" s="359" t="s">
        <v>70</v>
      </c>
      <c r="B167" s="351">
        <v>94319</v>
      </c>
      <c r="C167" s="391" t="s">
        <v>232</v>
      </c>
      <c r="D167" s="353" t="s">
        <v>29</v>
      </c>
      <c r="E167" s="387">
        <f>'9 - Calçadas'!I9</f>
        <v>0</v>
      </c>
      <c r="F167" s="356">
        <v>36.35</v>
      </c>
      <c r="G167" s="356">
        <f t="shared" si="37"/>
        <v>45.316346938619063</v>
      </c>
      <c r="H167" s="355">
        <f t="shared" ref="H167:H170" si="39">G167*E167</f>
        <v>0</v>
      </c>
    </row>
    <row r="168" spans="1:8" ht="30" x14ac:dyDescent="0.25">
      <c r="A168" s="359" t="s">
        <v>341</v>
      </c>
      <c r="B168" s="351" t="s">
        <v>63</v>
      </c>
      <c r="C168" s="391" t="s">
        <v>65</v>
      </c>
      <c r="D168" s="353" t="s">
        <v>29</v>
      </c>
      <c r="E168" s="387">
        <f>'9 - Calçadas'!I10</f>
        <v>0</v>
      </c>
      <c r="F168" s="356">
        <v>3.82</v>
      </c>
      <c r="G168" s="356">
        <f t="shared" si="37"/>
        <v>4.7622680964380963</v>
      </c>
      <c r="H168" s="355">
        <f t="shared" si="39"/>
        <v>0</v>
      </c>
    </row>
    <row r="169" spans="1:8" ht="45" x14ac:dyDescent="0.25">
      <c r="A169" s="359" t="s">
        <v>342</v>
      </c>
      <c r="B169" s="351">
        <v>94990</v>
      </c>
      <c r="C169" s="391" t="s">
        <v>67</v>
      </c>
      <c r="D169" s="353" t="s">
        <v>29</v>
      </c>
      <c r="E169" s="387">
        <f>'9 - Calçadas'!I11</f>
        <v>0</v>
      </c>
      <c r="F169" s="356">
        <v>548.54999999999995</v>
      </c>
      <c r="G169" s="356">
        <f t="shared" si="37"/>
        <v>683.85920531442866</v>
      </c>
      <c r="H169" s="355">
        <f t="shared" si="39"/>
        <v>0</v>
      </c>
    </row>
    <row r="170" spans="1:8" ht="45" x14ac:dyDescent="0.25">
      <c r="A170" s="359" t="s">
        <v>343</v>
      </c>
      <c r="B170" s="351">
        <v>94991</v>
      </c>
      <c r="C170" s="391" t="s">
        <v>116</v>
      </c>
      <c r="D170" s="353" t="s">
        <v>29</v>
      </c>
      <c r="E170" s="387">
        <f>'9 - Calçadas'!I12</f>
        <v>0</v>
      </c>
      <c r="F170" s="356">
        <v>408.04</v>
      </c>
      <c r="G170" s="356">
        <f t="shared" si="37"/>
        <v>508.69001939020967</v>
      </c>
      <c r="H170" s="355">
        <f t="shared" si="39"/>
        <v>0</v>
      </c>
    </row>
    <row r="171" spans="1:8" x14ac:dyDescent="0.25">
      <c r="A171" s="345">
        <v>10</v>
      </c>
      <c r="B171" s="384"/>
      <c r="C171" s="443" t="s">
        <v>42</v>
      </c>
      <c r="D171" s="349"/>
      <c r="E171" s="349"/>
      <c r="F171" s="349" t="s">
        <v>50</v>
      </c>
      <c r="G171" s="350">
        <f>H171*(1-$G$5)</f>
        <v>0</v>
      </c>
      <c r="H171" s="358">
        <f>SUM(H172:H173)</f>
        <v>0</v>
      </c>
    </row>
    <row r="172" spans="1:8" ht="30" x14ac:dyDescent="0.25">
      <c r="A172" s="359" t="s">
        <v>126</v>
      </c>
      <c r="B172" s="351">
        <v>72947</v>
      </c>
      <c r="C172" s="391" t="s">
        <v>66</v>
      </c>
      <c r="D172" s="353" t="s">
        <v>19</v>
      </c>
      <c r="E172" s="387">
        <f>'10 - Sinalização'!G8</f>
        <v>0</v>
      </c>
      <c r="F172" s="441">
        <v>26.94</v>
      </c>
      <c r="G172" s="356">
        <f t="shared" ref="G172:G173" si="40">F172*(1+$G$5)</f>
        <v>33.585210083257152</v>
      </c>
      <c r="H172" s="355">
        <f t="shared" ref="H172" si="41">G172*E172</f>
        <v>0</v>
      </c>
    </row>
    <row r="173" spans="1:8" ht="30" x14ac:dyDescent="0.25">
      <c r="A173" s="359" t="s">
        <v>127</v>
      </c>
      <c r="B173" s="351" t="s">
        <v>446</v>
      </c>
      <c r="C173" s="391" t="s">
        <v>602</v>
      </c>
      <c r="D173" s="353" t="s">
        <v>19</v>
      </c>
      <c r="E173" s="387">
        <f>'10 - Sinalização'!G9</f>
        <v>0</v>
      </c>
      <c r="F173" s="444">
        <f>Composições!I15</f>
        <v>76.878</v>
      </c>
      <c r="G173" s="356">
        <f t="shared" si="40"/>
        <v>95.841268774337166</v>
      </c>
      <c r="H173" s="355">
        <f t="shared" ref="H173" si="42">G173*E173</f>
        <v>0</v>
      </c>
    </row>
    <row r="174" spans="1:8" x14ac:dyDescent="0.25">
      <c r="A174" s="345">
        <v>11</v>
      </c>
      <c r="B174" s="384"/>
      <c r="C174" s="443" t="s">
        <v>43</v>
      </c>
      <c r="D174" s="349"/>
      <c r="E174" s="349"/>
      <c r="F174" s="349" t="s">
        <v>50</v>
      </c>
      <c r="G174" s="350">
        <f>H174*(1-$G$5)</f>
        <v>0</v>
      </c>
      <c r="H174" s="358">
        <f>SUM(H175:H180)</f>
        <v>0</v>
      </c>
    </row>
    <row r="175" spans="1:8" ht="15.75" x14ac:dyDescent="0.25">
      <c r="A175" s="359" t="s">
        <v>344</v>
      </c>
      <c r="B175" s="351" t="s">
        <v>68</v>
      </c>
      <c r="C175" s="352" t="s">
        <v>247</v>
      </c>
      <c r="D175" s="433" t="s">
        <v>193</v>
      </c>
      <c r="E175" s="387">
        <f>'11 - Identificação'!I8</f>
        <v>0</v>
      </c>
      <c r="F175" s="441">
        <v>58.81</v>
      </c>
      <c r="G175" s="356">
        <f t="shared" ref="G175:G180" si="43">F175*(1+$G$5)</f>
        <v>73.316488678409542</v>
      </c>
      <c r="H175" s="355">
        <f t="shared" ref="H175" si="44">G175*E175</f>
        <v>0</v>
      </c>
    </row>
    <row r="176" spans="1:8" ht="34.5" customHeight="1" x14ac:dyDescent="0.25">
      <c r="A176" s="359" t="s">
        <v>345</v>
      </c>
      <c r="B176" s="445" t="s">
        <v>240</v>
      </c>
      <c r="C176" s="391" t="s">
        <v>246</v>
      </c>
      <c r="D176" s="353" t="s">
        <v>19</v>
      </c>
      <c r="E176" s="387">
        <f>'11 - Identificação'!I9</f>
        <v>0</v>
      </c>
      <c r="F176" s="446">
        <v>269.77999999999997</v>
      </c>
      <c r="G176" s="356">
        <f t="shared" si="43"/>
        <v>336.32583430813338</v>
      </c>
      <c r="H176" s="355">
        <f t="shared" ref="H176:H180" si="45">G176*E176</f>
        <v>0</v>
      </c>
    </row>
    <row r="177" spans="1:8" ht="34.5" customHeight="1" x14ac:dyDescent="0.25">
      <c r="A177" s="359" t="s">
        <v>346</v>
      </c>
      <c r="B177" s="445" t="s">
        <v>242</v>
      </c>
      <c r="C177" s="391" t="s">
        <v>245</v>
      </c>
      <c r="D177" s="433" t="s">
        <v>193</v>
      </c>
      <c r="E177" s="387">
        <f>'11 - Identificação'!I10</f>
        <v>0</v>
      </c>
      <c r="F177" s="447">
        <v>255.69</v>
      </c>
      <c r="G177" s="356">
        <f t="shared" si="43"/>
        <v>318.76029570111433</v>
      </c>
      <c r="H177" s="355">
        <f t="shared" si="45"/>
        <v>0</v>
      </c>
    </row>
    <row r="178" spans="1:8" ht="34.5" customHeight="1" x14ac:dyDescent="0.25">
      <c r="A178" s="359" t="s">
        <v>347</v>
      </c>
      <c r="B178" s="445" t="s">
        <v>243</v>
      </c>
      <c r="C178" s="391" t="s">
        <v>244</v>
      </c>
      <c r="D178" s="433" t="s">
        <v>193</v>
      </c>
      <c r="E178" s="387">
        <f>'11 - Identificação'!I11</f>
        <v>0</v>
      </c>
      <c r="F178" s="447">
        <v>328.6</v>
      </c>
      <c r="G178" s="356">
        <f t="shared" si="43"/>
        <v>409.65478965695252</v>
      </c>
      <c r="H178" s="355">
        <f t="shared" si="45"/>
        <v>0</v>
      </c>
    </row>
    <row r="179" spans="1:8" ht="30" x14ac:dyDescent="0.25">
      <c r="A179" s="359" t="s">
        <v>348</v>
      </c>
      <c r="B179" s="445" t="s">
        <v>248</v>
      </c>
      <c r="C179" s="391" t="s">
        <v>249</v>
      </c>
      <c r="D179" s="433" t="s">
        <v>193</v>
      </c>
      <c r="E179" s="387">
        <f>'11 - Identificação'!I12</f>
        <v>0</v>
      </c>
      <c r="F179" s="447">
        <v>263.75</v>
      </c>
      <c r="G179" s="356">
        <f t="shared" si="43"/>
        <v>328.80843205119055</v>
      </c>
      <c r="H179" s="355">
        <f t="shared" si="45"/>
        <v>0</v>
      </c>
    </row>
    <row r="180" spans="1:8" ht="30" x14ac:dyDescent="0.25">
      <c r="A180" s="359" t="s">
        <v>349</v>
      </c>
      <c r="B180" s="445" t="s">
        <v>251</v>
      </c>
      <c r="C180" s="391" t="s">
        <v>250</v>
      </c>
      <c r="D180" s="433" t="s">
        <v>193</v>
      </c>
      <c r="E180" s="387">
        <f>'11 - Identificação'!I13</f>
        <v>0</v>
      </c>
      <c r="F180" s="447">
        <v>246.3</v>
      </c>
      <c r="G180" s="356">
        <f t="shared" si="43"/>
        <v>307.05409218657149</v>
      </c>
      <c r="H180" s="355">
        <f t="shared" si="45"/>
        <v>0</v>
      </c>
    </row>
    <row r="181" spans="1:8" ht="15" customHeight="1" x14ac:dyDescent="0.25">
      <c r="A181" s="448" t="s">
        <v>454</v>
      </c>
      <c r="B181" s="449"/>
      <c r="C181" s="449"/>
      <c r="D181" s="449"/>
      <c r="E181" s="449"/>
      <c r="F181" s="449"/>
      <c r="G181" s="450" t="e">
        <f>ROUND(G174+G171+G165+G80+G62+G47+G36+G26+G12+G10+G8,2)</f>
        <v>#DIV/0!</v>
      </c>
      <c r="H181" s="450" t="e">
        <f>ROUND(H174+H171+H165+H80+H62+H47+H36+H26+H12+H10+H8,2)</f>
        <v>#DIV/0!</v>
      </c>
    </row>
    <row r="182" spans="1:8" ht="57.75" customHeight="1" x14ac:dyDescent="0.25">
      <c r="A182" s="451" t="s">
        <v>567</v>
      </c>
      <c r="B182" s="452"/>
      <c r="C182" s="452"/>
      <c r="D182" s="452"/>
      <c r="E182" s="452"/>
      <c r="F182" s="452"/>
      <c r="G182" s="452"/>
      <c r="H182" s="453"/>
    </row>
    <row r="183" spans="1:8" ht="84.75" customHeight="1" x14ac:dyDescent="0.25">
      <c r="A183" s="271" t="s">
        <v>594</v>
      </c>
      <c r="B183" s="271"/>
      <c r="C183" s="271"/>
      <c r="D183" s="271"/>
      <c r="E183" s="271"/>
      <c r="F183" s="271"/>
      <c r="G183" s="271"/>
      <c r="H183" s="271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13:H2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A15" activeCellId="8" sqref="A2:J2 A3:A6 I3:J6 A7:J9 A10:E12 H10:J12 A13:J13 A14:J14 A15:J15"/>
    </sheetView>
  </sheetViews>
  <sheetFormatPr defaultRowHeight="15" x14ac:dyDescent="0.25"/>
  <cols>
    <col min="1" max="3" width="9.140625" style="3"/>
    <col min="4" max="4" width="65.85546875" style="3" bestFit="1" customWidth="1"/>
    <col min="5" max="5" width="6.28515625" style="3" bestFit="1" customWidth="1"/>
    <col min="6" max="6" width="10.140625" style="3" bestFit="1" customWidth="1"/>
    <col min="7" max="7" width="9.7109375" style="3" bestFit="1" customWidth="1"/>
    <col min="8" max="8" width="14.28515625" style="3" bestFit="1" customWidth="1"/>
    <col min="9" max="9" width="10.5703125" style="3" customWidth="1"/>
    <col min="10" max="10" width="18.85546875" style="3" bestFit="1" customWidth="1"/>
    <col min="11" max="16384" width="9.140625" style="3"/>
  </cols>
  <sheetData>
    <row r="1" spans="1:10" ht="62.25" customHeight="1" x14ac:dyDescent="0.25">
      <c r="A1" s="26" t="s">
        <v>679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25">
      <c r="A2" s="29" t="s">
        <v>620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0" t="s">
        <v>11</v>
      </c>
      <c r="B3" s="27"/>
      <c r="C3" s="27"/>
      <c r="D3" s="27"/>
      <c r="E3" s="27"/>
      <c r="F3" s="27"/>
      <c r="G3" s="27"/>
      <c r="H3" s="27"/>
      <c r="I3" s="19" t="s">
        <v>15</v>
      </c>
      <c r="J3" s="19" t="str">
        <f>'PLANILHA ORÇAMENTÁRIA'!H3</f>
        <v>SINAPI</v>
      </c>
    </row>
    <row r="4" spans="1:10" x14ac:dyDescent="0.25">
      <c r="A4" s="30" t="s">
        <v>12</v>
      </c>
      <c r="B4" s="27"/>
      <c r="C4" s="27"/>
      <c r="D4" s="27"/>
      <c r="E4" s="27"/>
      <c r="F4" s="27"/>
      <c r="G4" s="27"/>
      <c r="H4" s="27"/>
      <c r="I4" s="31">
        <f>BDI!I3</f>
        <v>0.24666704095238123</v>
      </c>
      <c r="J4" s="32" t="str">
        <f>'PLANILHA ORÇAMENTÁRIA'!H4</f>
        <v>TO - Janeiro/2018</v>
      </c>
    </row>
    <row r="5" spans="1:10" x14ac:dyDescent="0.25">
      <c r="A5" s="30" t="s">
        <v>13</v>
      </c>
      <c r="B5" s="27"/>
      <c r="C5" s="27"/>
      <c r="D5" s="27"/>
      <c r="E5" s="27"/>
      <c r="F5" s="27"/>
      <c r="G5" s="27"/>
      <c r="H5" s="27"/>
      <c r="I5" s="33"/>
      <c r="J5" s="19" t="str">
        <f>'PLANILHA ORÇAMENTÁRIA'!H5</f>
        <v>SICRO</v>
      </c>
    </row>
    <row r="6" spans="1:10" x14ac:dyDescent="0.25">
      <c r="A6" s="30" t="s">
        <v>14</v>
      </c>
      <c r="B6" s="27"/>
      <c r="C6" s="27"/>
      <c r="D6" s="27"/>
      <c r="E6" s="27"/>
      <c r="F6" s="27"/>
      <c r="G6" s="27"/>
      <c r="H6" s="27"/>
      <c r="I6" s="33"/>
      <c r="J6" s="32" t="str">
        <f>'PLANILHA ORÇAMENTÁRIA'!H6</f>
        <v>TO - Setembro/2017</v>
      </c>
    </row>
    <row r="7" spans="1:10" ht="15.75" x14ac:dyDescent="0.25">
      <c r="A7" s="34" t="s">
        <v>374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15.75" x14ac:dyDescent="0.25">
      <c r="A8" s="35" t="s">
        <v>415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s="7" customFormat="1" ht="30" x14ac:dyDescent="0.25">
      <c r="A9" s="9" t="s">
        <v>363</v>
      </c>
      <c r="B9" s="9" t="s">
        <v>381</v>
      </c>
      <c r="C9" s="9" t="s">
        <v>1</v>
      </c>
      <c r="D9" s="9" t="s">
        <v>417</v>
      </c>
      <c r="E9" s="9" t="s">
        <v>421</v>
      </c>
      <c r="F9" s="9" t="s">
        <v>416</v>
      </c>
      <c r="G9" s="9" t="s">
        <v>418</v>
      </c>
      <c r="H9" s="9" t="s">
        <v>419</v>
      </c>
      <c r="I9" s="9" t="s">
        <v>379</v>
      </c>
      <c r="J9" s="9" t="s">
        <v>380</v>
      </c>
    </row>
    <row r="10" spans="1:10" x14ac:dyDescent="0.25">
      <c r="A10" s="10" t="s">
        <v>4</v>
      </c>
      <c r="B10" s="10" t="s">
        <v>16</v>
      </c>
      <c r="C10" s="10">
        <v>90778</v>
      </c>
      <c r="D10" s="36" t="s">
        <v>420</v>
      </c>
      <c r="E10" s="10" t="s">
        <v>422</v>
      </c>
      <c r="F10" s="28"/>
      <c r="G10" s="28"/>
      <c r="H10" s="10">
        <v>4</v>
      </c>
      <c r="I10" s="37">
        <v>108.25</v>
      </c>
      <c r="J10" s="38">
        <f>I10*F10*G10*H10</f>
        <v>0</v>
      </c>
    </row>
    <row r="11" spans="1:10" x14ac:dyDescent="0.25">
      <c r="A11" s="10" t="s">
        <v>383</v>
      </c>
      <c r="B11" s="10" t="s">
        <v>16</v>
      </c>
      <c r="C11" s="10">
        <v>90780</v>
      </c>
      <c r="D11" s="36" t="s">
        <v>423</v>
      </c>
      <c r="E11" s="10" t="s">
        <v>422</v>
      </c>
      <c r="F11" s="28"/>
      <c r="G11" s="28"/>
      <c r="H11" s="10">
        <v>4</v>
      </c>
      <c r="I11" s="37">
        <v>34.229999999999997</v>
      </c>
      <c r="J11" s="38">
        <f t="shared" ref="J11:J12" si="0">I11*F11*G11*H11</f>
        <v>0</v>
      </c>
    </row>
    <row r="12" spans="1:10" x14ac:dyDescent="0.25">
      <c r="A12" s="10" t="s">
        <v>384</v>
      </c>
      <c r="B12" s="10" t="s">
        <v>16</v>
      </c>
      <c r="C12" s="10">
        <v>90776</v>
      </c>
      <c r="D12" s="36" t="s">
        <v>424</v>
      </c>
      <c r="E12" s="10" t="s">
        <v>422</v>
      </c>
      <c r="F12" s="28"/>
      <c r="G12" s="28"/>
      <c r="H12" s="10">
        <v>4</v>
      </c>
      <c r="I12" s="37">
        <v>22.39</v>
      </c>
      <c r="J12" s="38">
        <f t="shared" si="0"/>
        <v>0</v>
      </c>
    </row>
    <row r="13" spans="1:10" x14ac:dyDescent="0.25">
      <c r="A13" s="39" t="s">
        <v>50</v>
      </c>
      <c r="B13" s="39"/>
      <c r="C13" s="39"/>
      <c r="D13" s="39"/>
      <c r="E13" s="39"/>
      <c r="F13" s="39"/>
      <c r="G13" s="39"/>
      <c r="H13" s="39"/>
      <c r="I13" s="39"/>
      <c r="J13" s="40">
        <f>SUM(J10:J12)</f>
        <v>0</v>
      </c>
    </row>
    <row r="14" spans="1:10" ht="15" customHeight="1" x14ac:dyDescent="0.25">
      <c r="A14" s="41" t="s">
        <v>623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82.5" customHeight="1" x14ac:dyDescent="0.25">
      <c r="A15" s="42" t="s">
        <v>592</v>
      </c>
      <c r="B15" s="42"/>
      <c r="C15" s="42"/>
      <c r="D15" s="42"/>
      <c r="E15" s="42"/>
      <c r="F15" s="42"/>
      <c r="G15" s="42"/>
      <c r="H15" s="42"/>
      <c r="I15" s="42"/>
      <c r="J15" s="42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topLeftCell="A34" zoomScale="70" zoomScaleNormal="70" zoomScaleSheetLayoutView="70" workbookViewId="0">
      <selection activeCell="A46" activeCellId="10" sqref="A2:N2 A3:A6 M3:N6 A7:N9 A7:N7 A10:B40 C30:N30 I31:N40 I10:N29 A41:N42 A46:N47"/>
    </sheetView>
  </sheetViews>
  <sheetFormatPr defaultRowHeight="15" x14ac:dyDescent="0.25"/>
  <cols>
    <col min="1" max="1" width="12.85546875" style="7" customWidth="1"/>
    <col min="2" max="2" width="64.85546875" style="3" bestFit="1" customWidth="1"/>
    <col min="3" max="3" width="14.42578125" style="3" customWidth="1"/>
    <col min="4" max="4" width="13.42578125" style="3" bestFit="1" customWidth="1"/>
    <col min="5" max="5" width="12.85546875" style="3" customWidth="1"/>
    <col min="6" max="6" width="14" style="3" customWidth="1"/>
    <col min="7" max="7" width="16.42578125" style="3" customWidth="1"/>
    <col min="8" max="8" width="19.42578125" style="3" bestFit="1" customWidth="1"/>
    <col min="9" max="9" width="17.7109375" style="3" customWidth="1"/>
    <col min="10" max="10" width="15" style="3" customWidth="1"/>
    <col min="11" max="11" width="13.5703125" style="8" customWidth="1"/>
    <col min="12" max="12" width="12.5703125" style="3" customWidth="1"/>
    <col min="13" max="13" width="12.28515625" style="3" customWidth="1"/>
    <col min="14" max="14" width="35.140625" style="3" bestFit="1" customWidth="1"/>
    <col min="15" max="16384" width="9.140625" style="3"/>
  </cols>
  <sheetData>
    <row r="1" spans="1:14" ht="63.75" customHeight="1" x14ac:dyDescent="0.25">
      <c r="A1" s="60" t="s">
        <v>679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" customHeight="1" x14ac:dyDescent="0.25">
      <c r="A2" s="43" t="s">
        <v>550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" customHeight="1" x14ac:dyDescent="0.25">
      <c r="A3" s="44" t="s">
        <v>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45" t="s">
        <v>15</v>
      </c>
      <c r="N3" s="46" t="str">
        <f>'PLANILHA ORÇAMENTÁRIA'!H3</f>
        <v>SINAPI</v>
      </c>
    </row>
    <row r="4" spans="1:14" ht="15" customHeight="1" x14ac:dyDescent="0.25">
      <c r="A4" s="44" t="s">
        <v>12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45"/>
      <c r="N4" s="47" t="str">
        <f>'PLANILHA ORÇAMENTÁRIA'!H4</f>
        <v>TO - Janeiro/2018</v>
      </c>
    </row>
    <row r="5" spans="1:14" ht="15" customHeight="1" x14ac:dyDescent="0.25">
      <c r="A5" s="44" t="s">
        <v>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48">
        <f>BDI!I22</f>
        <v>0.24666704095238123</v>
      </c>
      <c r="N5" s="46" t="str">
        <f>'PLANILHA ORÇAMENTÁRIA'!H5</f>
        <v>SICRO</v>
      </c>
    </row>
    <row r="6" spans="1:14" ht="15" customHeight="1" x14ac:dyDescent="0.25">
      <c r="A6" s="44" t="s">
        <v>14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48"/>
      <c r="N6" s="47" t="str">
        <f>'PLANILHA ORÇAMENTÁRIA'!H6</f>
        <v>TO - Setembro/2017</v>
      </c>
    </row>
    <row r="7" spans="1:14" ht="22.5" customHeight="1" x14ac:dyDescent="0.25">
      <c r="A7" s="49" t="s">
        <v>414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20.25" customHeight="1" x14ac:dyDescent="0.25">
      <c r="A8" s="49" t="s">
        <v>375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5" customHeight="1" x14ac:dyDescent="0.25">
      <c r="A9" s="50" t="s">
        <v>350</v>
      </c>
      <c r="B9" s="50" t="s">
        <v>376</v>
      </c>
      <c r="C9" s="50" t="s">
        <v>377</v>
      </c>
      <c r="D9" s="50" t="s">
        <v>378</v>
      </c>
      <c r="E9" s="50" t="s">
        <v>624</v>
      </c>
      <c r="F9" s="50" t="s">
        <v>625</v>
      </c>
      <c r="G9" s="50" t="s">
        <v>626</v>
      </c>
      <c r="H9" s="50" t="s">
        <v>3</v>
      </c>
      <c r="I9" s="50" t="s">
        <v>551</v>
      </c>
      <c r="J9" s="50" t="s">
        <v>627</v>
      </c>
      <c r="K9" s="51" t="s">
        <v>380</v>
      </c>
      <c r="L9" s="50" t="s">
        <v>381</v>
      </c>
      <c r="M9" s="50" t="s">
        <v>1</v>
      </c>
      <c r="N9" s="50" t="s">
        <v>382</v>
      </c>
    </row>
    <row r="10" spans="1:14" ht="15" customHeight="1" x14ac:dyDescent="0.25">
      <c r="A10" s="52" t="s">
        <v>628</v>
      </c>
      <c r="B10" s="53" t="s">
        <v>388</v>
      </c>
      <c r="C10" s="54"/>
      <c r="D10" s="54"/>
      <c r="E10" s="54"/>
      <c r="F10" s="54"/>
      <c r="G10" s="54"/>
      <c r="H10" s="54"/>
      <c r="I10" s="55">
        <v>0.5</v>
      </c>
      <c r="J10" s="77">
        <v>191.75739999999999</v>
      </c>
      <c r="K10" s="76" t="e">
        <f>(((F10*E10*I10)/G10)*J10)*H10</f>
        <v>#DIV/0!</v>
      </c>
      <c r="L10" s="55" t="s">
        <v>17</v>
      </c>
      <c r="M10" s="55" t="s">
        <v>386</v>
      </c>
      <c r="N10" s="53" t="s">
        <v>385</v>
      </c>
    </row>
    <row r="11" spans="1:14" ht="45" x14ac:dyDescent="0.25">
      <c r="A11" s="52" t="s">
        <v>629</v>
      </c>
      <c r="B11" s="68" t="s">
        <v>389</v>
      </c>
      <c r="C11" s="54"/>
      <c r="D11" s="54"/>
      <c r="E11" s="54"/>
      <c r="F11" s="54"/>
      <c r="G11" s="54"/>
      <c r="H11" s="54"/>
      <c r="I11" s="55">
        <v>0.5</v>
      </c>
      <c r="J11" s="77">
        <v>191.75739999999999</v>
      </c>
      <c r="K11" s="76" t="e">
        <f t="shared" ref="K11:K29" si="0">(((F11*E11*I11)/G11)*J11)*H11</f>
        <v>#DIV/0!</v>
      </c>
      <c r="L11" s="55" t="s">
        <v>17</v>
      </c>
      <c r="M11" s="55" t="s">
        <v>386</v>
      </c>
      <c r="N11" s="53" t="s">
        <v>385</v>
      </c>
    </row>
    <row r="12" spans="1:14" ht="60" x14ac:dyDescent="0.25">
      <c r="A12" s="52" t="s">
        <v>630</v>
      </c>
      <c r="B12" s="53" t="s">
        <v>390</v>
      </c>
      <c r="C12" s="54"/>
      <c r="D12" s="54"/>
      <c r="E12" s="54"/>
      <c r="F12" s="54"/>
      <c r="G12" s="54"/>
      <c r="H12" s="54"/>
      <c r="I12" s="55">
        <v>0.5</v>
      </c>
      <c r="J12" s="77">
        <v>191.75739999999999</v>
      </c>
      <c r="K12" s="76" t="e">
        <f t="shared" si="0"/>
        <v>#DIV/0!</v>
      </c>
      <c r="L12" s="55" t="s">
        <v>17</v>
      </c>
      <c r="M12" s="55" t="s">
        <v>386</v>
      </c>
      <c r="N12" s="53" t="s">
        <v>385</v>
      </c>
    </row>
    <row r="13" spans="1:14" ht="48.75" customHeight="1" x14ac:dyDescent="0.25">
      <c r="A13" s="52" t="s">
        <v>631</v>
      </c>
      <c r="B13" s="53" t="s">
        <v>391</v>
      </c>
      <c r="C13" s="54"/>
      <c r="D13" s="54"/>
      <c r="E13" s="54"/>
      <c r="F13" s="54"/>
      <c r="G13" s="54"/>
      <c r="H13" s="54"/>
      <c r="I13" s="55">
        <v>0.5</v>
      </c>
      <c r="J13" s="77">
        <v>191.75739999999999</v>
      </c>
      <c r="K13" s="76" t="e">
        <f t="shared" si="0"/>
        <v>#DIV/0!</v>
      </c>
      <c r="L13" s="55" t="s">
        <v>17</v>
      </c>
      <c r="M13" s="55" t="s">
        <v>386</v>
      </c>
      <c r="N13" s="53" t="s">
        <v>385</v>
      </c>
    </row>
    <row r="14" spans="1:14" ht="45" x14ac:dyDescent="0.25">
      <c r="A14" s="52" t="s">
        <v>632</v>
      </c>
      <c r="B14" s="53" t="s">
        <v>392</v>
      </c>
      <c r="C14" s="54"/>
      <c r="D14" s="54"/>
      <c r="E14" s="54"/>
      <c r="F14" s="54"/>
      <c r="G14" s="54"/>
      <c r="H14" s="54"/>
      <c r="I14" s="55">
        <v>1</v>
      </c>
      <c r="J14" s="77">
        <v>191.75739999999999</v>
      </c>
      <c r="K14" s="76" t="e">
        <f t="shared" si="0"/>
        <v>#DIV/0!</v>
      </c>
      <c r="L14" s="55" t="s">
        <v>17</v>
      </c>
      <c r="M14" s="55" t="s">
        <v>386</v>
      </c>
      <c r="N14" s="53" t="s">
        <v>385</v>
      </c>
    </row>
    <row r="15" spans="1:14" ht="45" x14ac:dyDescent="0.25">
      <c r="A15" s="52" t="s">
        <v>633</v>
      </c>
      <c r="B15" s="53" t="s">
        <v>393</v>
      </c>
      <c r="C15" s="54"/>
      <c r="D15" s="54"/>
      <c r="E15" s="54"/>
      <c r="F15" s="54"/>
      <c r="G15" s="54"/>
      <c r="H15" s="54"/>
      <c r="I15" s="55">
        <v>0.33300000000000002</v>
      </c>
      <c r="J15" s="77">
        <v>191.75739999999999</v>
      </c>
      <c r="K15" s="76" t="e">
        <f t="shared" si="0"/>
        <v>#DIV/0!</v>
      </c>
      <c r="L15" s="55" t="s">
        <v>17</v>
      </c>
      <c r="M15" s="55" t="s">
        <v>386</v>
      </c>
      <c r="N15" s="53" t="s">
        <v>385</v>
      </c>
    </row>
    <row r="16" spans="1:14" ht="45" x14ac:dyDescent="0.25">
      <c r="A16" s="52" t="s">
        <v>634</v>
      </c>
      <c r="B16" s="53" t="s">
        <v>394</v>
      </c>
      <c r="C16" s="54"/>
      <c r="D16" s="54"/>
      <c r="E16" s="54"/>
      <c r="F16" s="54"/>
      <c r="G16" s="54"/>
      <c r="H16" s="54"/>
      <c r="I16" s="55">
        <v>0.33300000000000002</v>
      </c>
      <c r="J16" s="77">
        <v>191.75739999999999</v>
      </c>
      <c r="K16" s="76" t="e">
        <f t="shared" si="0"/>
        <v>#DIV/0!</v>
      </c>
      <c r="L16" s="55" t="s">
        <v>17</v>
      </c>
      <c r="M16" s="55" t="s">
        <v>386</v>
      </c>
      <c r="N16" s="53" t="s">
        <v>385</v>
      </c>
    </row>
    <row r="17" spans="1:14" ht="45" x14ac:dyDescent="0.25">
      <c r="A17" s="52" t="s">
        <v>635</v>
      </c>
      <c r="B17" s="69" t="s">
        <v>395</v>
      </c>
      <c r="C17" s="54"/>
      <c r="D17" s="54"/>
      <c r="E17" s="54"/>
      <c r="F17" s="54"/>
      <c r="G17" s="54"/>
      <c r="H17" s="54"/>
      <c r="I17" s="55">
        <v>0.5</v>
      </c>
      <c r="J17" s="77">
        <v>191.75739999999999</v>
      </c>
      <c r="K17" s="76" t="e">
        <f t="shared" si="0"/>
        <v>#DIV/0!</v>
      </c>
      <c r="L17" s="55" t="s">
        <v>17</v>
      </c>
      <c r="M17" s="55" t="s">
        <v>386</v>
      </c>
      <c r="N17" s="53" t="s">
        <v>385</v>
      </c>
    </row>
    <row r="18" spans="1:14" ht="30" x14ac:dyDescent="0.25">
      <c r="A18" s="52" t="s">
        <v>636</v>
      </c>
      <c r="B18" s="69" t="s">
        <v>396</v>
      </c>
      <c r="C18" s="54"/>
      <c r="D18" s="54"/>
      <c r="E18" s="54"/>
      <c r="F18" s="54"/>
      <c r="G18" s="54"/>
      <c r="H18" s="54"/>
      <c r="I18" s="55">
        <v>1</v>
      </c>
      <c r="J18" s="77">
        <v>191.75739999999999</v>
      </c>
      <c r="K18" s="76" t="e">
        <f t="shared" si="0"/>
        <v>#DIV/0!</v>
      </c>
      <c r="L18" s="55" t="s">
        <v>17</v>
      </c>
      <c r="M18" s="55" t="s">
        <v>386</v>
      </c>
      <c r="N18" s="53" t="s">
        <v>385</v>
      </c>
    </row>
    <row r="19" spans="1:14" ht="45" x14ac:dyDescent="0.25">
      <c r="A19" s="52" t="s">
        <v>637</v>
      </c>
      <c r="B19" s="69" t="s">
        <v>397</v>
      </c>
      <c r="C19" s="54"/>
      <c r="D19" s="54"/>
      <c r="E19" s="54"/>
      <c r="F19" s="54"/>
      <c r="G19" s="54"/>
      <c r="H19" s="54"/>
      <c r="I19" s="55">
        <v>0.5</v>
      </c>
      <c r="J19" s="77">
        <v>191.75739999999999</v>
      </c>
      <c r="K19" s="76" t="e">
        <f t="shared" si="0"/>
        <v>#DIV/0!</v>
      </c>
      <c r="L19" s="55" t="s">
        <v>17</v>
      </c>
      <c r="M19" s="55" t="s">
        <v>386</v>
      </c>
      <c r="N19" s="53" t="s">
        <v>385</v>
      </c>
    </row>
    <row r="20" spans="1:14" ht="30" x14ac:dyDescent="0.25">
      <c r="A20" s="52" t="s">
        <v>638</v>
      </c>
      <c r="B20" s="69" t="s">
        <v>398</v>
      </c>
      <c r="C20" s="54"/>
      <c r="D20" s="54"/>
      <c r="E20" s="54"/>
      <c r="F20" s="54"/>
      <c r="G20" s="54"/>
      <c r="H20" s="54"/>
      <c r="I20" s="55">
        <v>0.33</v>
      </c>
      <c r="J20" s="77">
        <v>191.75739999999999</v>
      </c>
      <c r="K20" s="76" t="e">
        <f t="shared" si="0"/>
        <v>#DIV/0!</v>
      </c>
      <c r="L20" s="55" t="s">
        <v>17</v>
      </c>
      <c r="M20" s="55" t="s">
        <v>386</v>
      </c>
      <c r="N20" s="53" t="s">
        <v>385</v>
      </c>
    </row>
    <row r="21" spans="1:14" ht="45" x14ac:dyDescent="0.25">
      <c r="A21" s="52" t="s">
        <v>639</v>
      </c>
      <c r="B21" s="69" t="s">
        <v>399</v>
      </c>
      <c r="C21" s="54"/>
      <c r="D21" s="54"/>
      <c r="E21" s="54"/>
      <c r="F21" s="54"/>
      <c r="G21" s="54"/>
      <c r="H21" s="54"/>
      <c r="I21" s="55">
        <v>1</v>
      </c>
      <c r="J21" s="77">
        <v>191.75739999999999</v>
      </c>
      <c r="K21" s="76" t="e">
        <f t="shared" si="0"/>
        <v>#DIV/0!</v>
      </c>
      <c r="L21" s="55" t="s">
        <v>17</v>
      </c>
      <c r="M21" s="55" t="s">
        <v>386</v>
      </c>
      <c r="N21" s="53" t="s">
        <v>385</v>
      </c>
    </row>
    <row r="22" spans="1:14" ht="30" x14ac:dyDescent="0.25">
      <c r="A22" s="52" t="s">
        <v>640</v>
      </c>
      <c r="B22" s="69" t="s">
        <v>400</v>
      </c>
      <c r="C22" s="54"/>
      <c r="D22" s="54"/>
      <c r="E22" s="54"/>
      <c r="F22" s="54"/>
      <c r="G22" s="54"/>
      <c r="H22" s="54"/>
      <c r="I22" s="55">
        <v>1</v>
      </c>
      <c r="J22" s="77">
        <v>191.75739999999999</v>
      </c>
      <c r="K22" s="76" t="e">
        <f t="shared" si="0"/>
        <v>#DIV/0!</v>
      </c>
      <c r="L22" s="55" t="s">
        <v>17</v>
      </c>
      <c r="M22" s="55" t="s">
        <v>386</v>
      </c>
      <c r="N22" s="53" t="s">
        <v>385</v>
      </c>
    </row>
    <row r="23" spans="1:14" ht="30" x14ac:dyDescent="0.25">
      <c r="A23" s="52" t="s">
        <v>641</v>
      </c>
      <c r="B23" s="69" t="s">
        <v>401</v>
      </c>
      <c r="C23" s="54"/>
      <c r="D23" s="54"/>
      <c r="E23" s="54"/>
      <c r="F23" s="54"/>
      <c r="G23" s="54"/>
      <c r="H23" s="54"/>
      <c r="I23" s="55">
        <v>0.2</v>
      </c>
      <c r="J23" s="77">
        <v>191.75739999999999</v>
      </c>
      <c r="K23" s="76" t="e">
        <f t="shared" si="0"/>
        <v>#DIV/0!</v>
      </c>
      <c r="L23" s="55" t="s">
        <v>17</v>
      </c>
      <c r="M23" s="55" t="s">
        <v>386</v>
      </c>
      <c r="N23" s="53" t="s">
        <v>385</v>
      </c>
    </row>
    <row r="24" spans="1:14" ht="45" x14ac:dyDescent="0.25">
      <c r="A24" s="52" t="s">
        <v>642</v>
      </c>
      <c r="B24" s="70" t="s">
        <v>455</v>
      </c>
      <c r="C24" s="54"/>
      <c r="D24" s="54"/>
      <c r="E24" s="54"/>
      <c r="F24" s="54"/>
      <c r="G24" s="54"/>
      <c r="H24" s="54"/>
      <c r="I24" s="55">
        <v>0.5</v>
      </c>
      <c r="J24" s="77">
        <v>191.75739999999999</v>
      </c>
      <c r="K24" s="76" t="e">
        <f t="shared" si="0"/>
        <v>#DIV/0!</v>
      </c>
      <c r="L24" s="55" t="s">
        <v>17</v>
      </c>
      <c r="M24" s="55" t="s">
        <v>386</v>
      </c>
      <c r="N24" s="53" t="s">
        <v>385</v>
      </c>
    </row>
    <row r="25" spans="1:14" ht="30" x14ac:dyDescent="0.25">
      <c r="A25" s="52" t="s">
        <v>643</v>
      </c>
      <c r="B25" s="69" t="s">
        <v>402</v>
      </c>
      <c r="C25" s="54"/>
      <c r="D25" s="54"/>
      <c r="E25" s="54"/>
      <c r="F25" s="54"/>
      <c r="G25" s="54"/>
      <c r="H25" s="54"/>
      <c r="I25" s="55">
        <v>0.5</v>
      </c>
      <c r="J25" s="77">
        <v>191.75739999999999</v>
      </c>
      <c r="K25" s="76" t="e">
        <f t="shared" si="0"/>
        <v>#DIV/0!</v>
      </c>
      <c r="L25" s="55" t="s">
        <v>17</v>
      </c>
      <c r="M25" s="55" t="s">
        <v>386</v>
      </c>
      <c r="N25" s="53" t="s">
        <v>385</v>
      </c>
    </row>
    <row r="26" spans="1:14" ht="30" x14ac:dyDescent="0.25">
      <c r="A26" s="52" t="s">
        <v>644</v>
      </c>
      <c r="B26" s="71" t="s">
        <v>556</v>
      </c>
      <c r="C26" s="56"/>
      <c r="D26" s="56"/>
      <c r="E26" s="56"/>
      <c r="F26" s="56"/>
      <c r="G26" s="56"/>
      <c r="H26" s="56"/>
      <c r="I26" s="55">
        <v>0.5</v>
      </c>
      <c r="J26" s="77">
        <v>191.75739999999999</v>
      </c>
      <c r="K26" s="76" t="e">
        <f t="shared" si="0"/>
        <v>#DIV/0!</v>
      </c>
      <c r="L26" s="72" t="s">
        <v>16</v>
      </c>
      <c r="M26" s="55" t="s">
        <v>386</v>
      </c>
      <c r="N26" s="53" t="s">
        <v>385</v>
      </c>
    </row>
    <row r="27" spans="1:14" ht="30" x14ac:dyDescent="0.25">
      <c r="A27" s="52" t="s">
        <v>645</v>
      </c>
      <c r="B27" s="71" t="s">
        <v>558</v>
      </c>
      <c r="C27" s="56"/>
      <c r="D27" s="56"/>
      <c r="E27" s="56"/>
      <c r="F27" s="56"/>
      <c r="G27" s="56"/>
      <c r="H27" s="56"/>
      <c r="I27" s="55">
        <v>1</v>
      </c>
      <c r="J27" s="77">
        <v>191.75739999999999</v>
      </c>
      <c r="K27" s="76" t="e">
        <f t="shared" si="0"/>
        <v>#DIV/0!</v>
      </c>
      <c r="L27" s="72" t="s">
        <v>16</v>
      </c>
      <c r="M27" s="55" t="s">
        <v>386</v>
      </c>
      <c r="N27" s="53" t="s">
        <v>385</v>
      </c>
    </row>
    <row r="28" spans="1:14" ht="30" x14ac:dyDescent="0.25">
      <c r="A28" s="52" t="s">
        <v>646</v>
      </c>
      <c r="B28" s="71" t="s">
        <v>560</v>
      </c>
      <c r="C28" s="56"/>
      <c r="D28" s="56"/>
      <c r="E28" s="56"/>
      <c r="F28" s="56"/>
      <c r="G28" s="56"/>
      <c r="H28" s="56"/>
      <c r="I28" s="55">
        <v>0.5</v>
      </c>
      <c r="J28" s="77">
        <v>191.75739999999999</v>
      </c>
      <c r="K28" s="76" t="e">
        <f t="shared" si="0"/>
        <v>#DIV/0!</v>
      </c>
      <c r="L28" s="72" t="s">
        <v>16</v>
      </c>
      <c r="M28" s="55" t="s">
        <v>386</v>
      </c>
      <c r="N28" s="53" t="s">
        <v>385</v>
      </c>
    </row>
    <row r="29" spans="1:14" ht="45" x14ac:dyDescent="0.25">
      <c r="A29" s="52" t="s">
        <v>647</v>
      </c>
      <c r="B29" s="71" t="s">
        <v>392</v>
      </c>
      <c r="C29" s="56"/>
      <c r="D29" s="56"/>
      <c r="E29" s="56"/>
      <c r="F29" s="56"/>
      <c r="G29" s="56"/>
      <c r="H29" s="56"/>
      <c r="I29" s="55">
        <v>1</v>
      </c>
      <c r="J29" s="77">
        <v>191.75739999999999</v>
      </c>
      <c r="K29" s="76" t="e">
        <f t="shared" si="0"/>
        <v>#DIV/0!</v>
      </c>
      <c r="L29" s="72" t="s">
        <v>16</v>
      </c>
      <c r="M29" s="55" t="s">
        <v>386</v>
      </c>
      <c r="N29" s="53" t="s">
        <v>385</v>
      </c>
    </row>
    <row r="30" spans="1:14" ht="30" x14ac:dyDescent="0.25">
      <c r="A30" s="50" t="s">
        <v>351</v>
      </c>
      <c r="B30" s="50" t="s">
        <v>648</v>
      </c>
      <c r="C30" s="50" t="s">
        <v>377</v>
      </c>
      <c r="D30" s="50" t="s">
        <v>378</v>
      </c>
      <c r="E30" s="50" t="s">
        <v>624</v>
      </c>
      <c r="F30" s="50" t="s">
        <v>625</v>
      </c>
      <c r="G30" s="50" t="s">
        <v>626</v>
      </c>
      <c r="H30" s="50" t="s">
        <v>3</v>
      </c>
      <c r="I30" s="50" t="s">
        <v>551</v>
      </c>
      <c r="J30" s="50" t="s">
        <v>627</v>
      </c>
      <c r="K30" s="51" t="s">
        <v>380</v>
      </c>
      <c r="L30" s="50" t="s">
        <v>381</v>
      </c>
      <c r="M30" s="50" t="s">
        <v>1</v>
      </c>
      <c r="N30" s="50" t="s">
        <v>382</v>
      </c>
    </row>
    <row r="31" spans="1:14" ht="60" x14ac:dyDescent="0.25">
      <c r="A31" s="72" t="s">
        <v>649</v>
      </c>
      <c r="B31" s="73" t="s">
        <v>453</v>
      </c>
      <c r="C31" s="56"/>
      <c r="D31" s="56"/>
      <c r="E31" s="56"/>
      <c r="F31" s="56"/>
      <c r="G31" s="56"/>
      <c r="H31" s="56"/>
      <c r="I31" s="55">
        <v>1</v>
      </c>
      <c r="J31" s="75">
        <v>147.94</v>
      </c>
      <c r="K31" s="76" t="e">
        <f>(((F31*E31*I31)/G31)*J31)*H31</f>
        <v>#DIV/0!</v>
      </c>
      <c r="L31" s="72" t="s">
        <v>16</v>
      </c>
      <c r="M31" s="72">
        <v>5901</v>
      </c>
      <c r="N31" s="72" t="s">
        <v>387</v>
      </c>
    </row>
    <row r="32" spans="1:14" ht="60" x14ac:dyDescent="0.25">
      <c r="A32" s="72" t="s">
        <v>650</v>
      </c>
      <c r="B32" s="73" t="s">
        <v>403</v>
      </c>
      <c r="C32" s="56"/>
      <c r="D32" s="56"/>
      <c r="E32" s="56"/>
      <c r="F32" s="56"/>
      <c r="G32" s="56"/>
      <c r="H32" s="56"/>
      <c r="I32" s="55">
        <v>1</v>
      </c>
      <c r="J32" s="75">
        <v>154.36000000000001</v>
      </c>
      <c r="K32" s="76" t="e">
        <f t="shared" ref="K32:K40" si="1">(((F32*E32*I32)/G32)*J32)*H32</f>
        <v>#DIV/0!</v>
      </c>
      <c r="L32" s="72" t="s">
        <v>16</v>
      </c>
      <c r="M32" s="72">
        <v>83362</v>
      </c>
      <c r="N32" s="72" t="s">
        <v>387</v>
      </c>
    </row>
    <row r="33" spans="1:14" ht="45" x14ac:dyDescent="0.25">
      <c r="A33" s="72" t="s">
        <v>651</v>
      </c>
      <c r="B33" s="74" t="s">
        <v>404</v>
      </c>
      <c r="C33" s="56"/>
      <c r="D33" s="56"/>
      <c r="E33" s="56"/>
      <c r="F33" s="56"/>
      <c r="G33" s="56"/>
      <c r="H33" s="56"/>
      <c r="I33" s="55">
        <v>1</v>
      </c>
      <c r="J33" s="75">
        <v>148.47999999999999</v>
      </c>
      <c r="K33" s="76" t="e">
        <f t="shared" si="1"/>
        <v>#DIV/0!</v>
      </c>
      <c r="L33" s="72" t="s">
        <v>16</v>
      </c>
      <c r="M33" s="72">
        <v>5811</v>
      </c>
      <c r="N33" s="72" t="s">
        <v>387</v>
      </c>
    </row>
    <row r="34" spans="1:14" ht="45" x14ac:dyDescent="0.25">
      <c r="A34" s="72" t="s">
        <v>652</v>
      </c>
      <c r="B34" s="74" t="s">
        <v>405</v>
      </c>
      <c r="C34" s="56"/>
      <c r="D34" s="56"/>
      <c r="E34" s="56"/>
      <c r="F34" s="56"/>
      <c r="G34" s="56"/>
      <c r="H34" s="56"/>
      <c r="I34" s="55">
        <v>1</v>
      </c>
      <c r="J34" s="75">
        <v>159.27000000000001</v>
      </c>
      <c r="K34" s="76" t="e">
        <f t="shared" si="1"/>
        <v>#DIV/0!</v>
      </c>
      <c r="L34" s="72" t="s">
        <v>16</v>
      </c>
      <c r="M34" s="72">
        <v>96035</v>
      </c>
      <c r="N34" s="72" t="s">
        <v>387</v>
      </c>
    </row>
    <row r="35" spans="1:14" s="16" customFormat="1" ht="60" x14ac:dyDescent="0.25">
      <c r="A35" s="72" t="s">
        <v>653</v>
      </c>
      <c r="B35" s="71" t="s">
        <v>406</v>
      </c>
      <c r="C35" s="56"/>
      <c r="D35" s="56"/>
      <c r="E35" s="56"/>
      <c r="F35" s="56"/>
      <c r="G35" s="56"/>
      <c r="H35" s="56"/>
      <c r="I35" s="55">
        <v>1</v>
      </c>
      <c r="J35" s="75">
        <v>211.37</v>
      </c>
      <c r="K35" s="76" t="e">
        <f t="shared" si="1"/>
        <v>#DIV/0!</v>
      </c>
      <c r="L35" s="72" t="s">
        <v>16</v>
      </c>
      <c r="M35" s="72">
        <v>89883</v>
      </c>
      <c r="N35" s="72" t="s">
        <v>387</v>
      </c>
    </row>
    <row r="36" spans="1:14" ht="60" x14ac:dyDescent="0.25">
      <c r="A36" s="72" t="s">
        <v>654</v>
      </c>
      <c r="B36" s="71" t="s">
        <v>407</v>
      </c>
      <c r="C36" s="56"/>
      <c r="D36" s="56"/>
      <c r="E36" s="56"/>
      <c r="F36" s="56"/>
      <c r="G36" s="56"/>
      <c r="H36" s="56"/>
      <c r="I36" s="55">
        <v>1</v>
      </c>
      <c r="J36" s="75">
        <v>189.01</v>
      </c>
      <c r="K36" s="76" t="e">
        <f t="shared" si="1"/>
        <v>#DIV/0!</v>
      </c>
      <c r="L36" s="72" t="s">
        <v>16</v>
      </c>
      <c r="M36" s="72">
        <v>89876</v>
      </c>
      <c r="N36" s="72" t="s">
        <v>387</v>
      </c>
    </row>
    <row r="37" spans="1:14" ht="60" x14ac:dyDescent="0.25">
      <c r="A37" s="72" t="s">
        <v>655</v>
      </c>
      <c r="B37" s="71" t="s">
        <v>408</v>
      </c>
      <c r="C37" s="56"/>
      <c r="D37" s="56"/>
      <c r="E37" s="56"/>
      <c r="F37" s="56"/>
      <c r="G37" s="56"/>
      <c r="H37" s="56"/>
      <c r="I37" s="55">
        <v>1</v>
      </c>
      <c r="J37" s="75">
        <v>221.3</v>
      </c>
      <c r="K37" s="76" t="e">
        <f t="shared" si="1"/>
        <v>#DIV/0!</v>
      </c>
      <c r="L37" s="72" t="s">
        <v>16</v>
      </c>
      <c r="M37" s="72">
        <v>91645</v>
      </c>
      <c r="N37" s="72" t="s">
        <v>387</v>
      </c>
    </row>
    <row r="38" spans="1:14" ht="60" x14ac:dyDescent="0.25">
      <c r="A38" s="72" t="s">
        <v>656</v>
      </c>
      <c r="B38" s="71" t="s">
        <v>557</v>
      </c>
      <c r="C38" s="56"/>
      <c r="D38" s="56"/>
      <c r="E38" s="56"/>
      <c r="F38" s="56"/>
      <c r="G38" s="56"/>
      <c r="H38" s="56"/>
      <c r="I38" s="55">
        <v>1</v>
      </c>
      <c r="J38" s="75">
        <v>123.19</v>
      </c>
      <c r="K38" s="76" t="e">
        <f t="shared" si="1"/>
        <v>#DIV/0!</v>
      </c>
      <c r="L38" s="72" t="s">
        <v>16</v>
      </c>
      <c r="M38" s="72">
        <v>6259</v>
      </c>
      <c r="N38" s="72" t="s">
        <v>387</v>
      </c>
    </row>
    <row r="39" spans="1:14" ht="60" x14ac:dyDescent="0.25">
      <c r="A39" s="72" t="s">
        <v>657</v>
      </c>
      <c r="B39" s="71" t="s">
        <v>559</v>
      </c>
      <c r="C39" s="56"/>
      <c r="D39" s="56"/>
      <c r="E39" s="56"/>
      <c r="F39" s="56"/>
      <c r="G39" s="56"/>
      <c r="H39" s="56"/>
      <c r="I39" s="55">
        <v>1</v>
      </c>
      <c r="J39" s="75">
        <v>152.63999999999999</v>
      </c>
      <c r="K39" s="76" t="e">
        <f t="shared" si="1"/>
        <v>#DIV/0!</v>
      </c>
      <c r="L39" s="72" t="s">
        <v>16</v>
      </c>
      <c r="M39" s="72" t="s">
        <v>562</v>
      </c>
      <c r="N39" s="72" t="s">
        <v>387</v>
      </c>
    </row>
    <row r="40" spans="1:14" ht="60" x14ac:dyDescent="0.25">
      <c r="A40" s="72" t="s">
        <v>658</v>
      </c>
      <c r="B40" s="71" t="s">
        <v>564</v>
      </c>
      <c r="C40" s="56"/>
      <c r="D40" s="56"/>
      <c r="E40" s="56"/>
      <c r="F40" s="56"/>
      <c r="G40" s="56"/>
      <c r="H40" s="56"/>
      <c r="I40" s="55">
        <v>1</v>
      </c>
      <c r="J40" s="75">
        <v>195.66</v>
      </c>
      <c r="K40" s="76" t="e">
        <f t="shared" si="1"/>
        <v>#DIV/0!</v>
      </c>
      <c r="L40" s="72" t="s">
        <v>16</v>
      </c>
      <c r="M40" s="72" t="s">
        <v>563</v>
      </c>
      <c r="N40" s="72" t="s">
        <v>387</v>
      </c>
    </row>
    <row r="41" spans="1:14" x14ac:dyDescent="0.25">
      <c r="A41" s="78" t="s">
        <v>50</v>
      </c>
      <c r="B41" s="79"/>
      <c r="C41" s="79"/>
      <c r="D41" s="79"/>
      <c r="E41" s="79"/>
      <c r="F41" s="79"/>
      <c r="G41" s="79"/>
      <c r="H41" s="79"/>
      <c r="I41" s="79"/>
      <c r="J41" s="79"/>
      <c r="K41" s="80" t="e">
        <f>SUM(K10:K40)</f>
        <v>#DIV/0!</v>
      </c>
      <c r="L41" s="81"/>
      <c r="M41" s="81"/>
      <c r="N41" s="81"/>
    </row>
    <row r="42" spans="1:14" ht="59.25" customHeight="1" x14ac:dyDescent="0.25">
      <c r="A42" s="82" t="s">
        <v>659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49.5" customHeight="1" x14ac:dyDescent="0.25">
      <c r="A43" s="58" t="s">
        <v>409</v>
      </c>
      <c r="B43" s="59" t="s">
        <v>464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t="36.75" customHeight="1" x14ac:dyDescent="0.25">
      <c r="A44" s="58" t="s">
        <v>410</v>
      </c>
      <c r="B44" s="59" t="s">
        <v>554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t="46.5" customHeight="1" x14ac:dyDescent="0.25">
      <c r="A45" s="58" t="s">
        <v>411</v>
      </c>
      <c r="B45" s="59" t="s">
        <v>555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t="29.25" customHeight="1" x14ac:dyDescent="0.25">
      <c r="A46" s="83" t="s">
        <v>593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 ht="95.1" customHeight="1" x14ac:dyDescent="0.25">
      <c r="A47" s="83" t="s">
        <v>593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1:1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5"/>
      <c r="M48" s="5"/>
      <c r="N48" s="5"/>
    </row>
    <row r="49" spans="1:1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6"/>
      <c r="L49" s="5"/>
      <c r="M49" s="5"/>
      <c r="N49" s="5"/>
    </row>
    <row r="50" spans="1:1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  <c r="L50" s="5"/>
      <c r="M50" s="5"/>
      <c r="N50" s="5"/>
    </row>
    <row r="51" spans="1: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6"/>
      <c r="L51" s="5"/>
      <c r="M51" s="5"/>
      <c r="N51" s="5"/>
    </row>
    <row r="52" spans="1:1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  <c r="L52" s="5"/>
      <c r="M52" s="5"/>
      <c r="N52" s="5"/>
    </row>
    <row r="53" spans="1:1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6"/>
      <c r="L53" s="5"/>
      <c r="M53" s="5"/>
      <c r="N53" s="5"/>
    </row>
    <row r="54" spans="1:1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  <c r="L54" s="5"/>
      <c r="M54" s="5"/>
      <c r="N54" s="5"/>
    </row>
    <row r="55" spans="1:1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  <c r="L55" s="5"/>
      <c r="M55" s="5"/>
      <c r="N55" s="5"/>
    </row>
    <row r="56" spans="1:1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5"/>
      <c r="M56" s="5"/>
      <c r="N56" s="5"/>
    </row>
    <row r="57" spans="1:1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6"/>
      <c r="L57" s="5"/>
      <c r="M57" s="5"/>
      <c r="N57" s="5"/>
    </row>
    <row r="58" spans="1:14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5"/>
      <c r="M58" s="5"/>
      <c r="N58" s="5"/>
    </row>
    <row r="59" spans="1:14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  <c r="L59" s="5"/>
      <c r="M59" s="5"/>
      <c r="N59" s="5"/>
    </row>
    <row r="60" spans="1:14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6"/>
      <c r="L60" s="5"/>
      <c r="M60" s="5"/>
      <c r="N60" s="5"/>
    </row>
    <row r="61" spans="1:1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6"/>
      <c r="L61" s="5"/>
      <c r="M61" s="5"/>
      <c r="N61" s="5"/>
    </row>
    <row r="62" spans="1:1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  <c r="L62" s="5"/>
      <c r="M62" s="5"/>
      <c r="N62" s="5"/>
    </row>
    <row r="63" spans="1:1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6"/>
      <c r="L63" s="5"/>
      <c r="M63" s="5"/>
      <c r="N63" s="5"/>
    </row>
    <row r="64" spans="1:1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6"/>
      <c r="L64" s="5"/>
      <c r="M64" s="5"/>
      <c r="N64" s="5"/>
    </row>
    <row r="65" spans="1:1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6"/>
      <c r="L65" s="5"/>
      <c r="M65" s="5"/>
      <c r="N65" s="5"/>
    </row>
    <row r="66" spans="1:1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6"/>
      <c r="L66" s="5"/>
      <c r="M66" s="5"/>
      <c r="N66" s="5"/>
    </row>
    <row r="67" spans="1:14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6"/>
      <c r="L67" s="5"/>
      <c r="M67" s="5"/>
      <c r="N67" s="5"/>
    </row>
    <row r="68" spans="1:14" s="4" customForma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6"/>
      <c r="L68" s="5"/>
      <c r="M68" s="5"/>
      <c r="N68" s="5"/>
    </row>
    <row r="69" spans="1:14" s="4" customForma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6"/>
      <c r="L69" s="5"/>
      <c r="M69" s="5"/>
      <c r="N69" s="5"/>
    </row>
    <row r="70" spans="1:14" s="4" customFormat="1" ht="21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6"/>
      <c r="L70" s="5"/>
      <c r="M70" s="5"/>
      <c r="N70" s="5"/>
    </row>
    <row r="71" spans="1:14" s="4" customForma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6"/>
      <c r="L71" s="5"/>
      <c r="M71" s="5"/>
      <c r="N71" s="5"/>
    </row>
    <row r="72" spans="1:14" s="4" customForma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6"/>
      <c r="L72" s="5"/>
      <c r="M72" s="5"/>
      <c r="N72" s="5"/>
    </row>
    <row r="73" spans="1:14" s="4" customForma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6"/>
      <c r="L73" s="5"/>
      <c r="M73" s="5"/>
      <c r="N73" s="5"/>
    </row>
    <row r="74" spans="1:14" ht="6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6"/>
      <c r="L74" s="5"/>
      <c r="M74" s="5"/>
      <c r="N74" s="5"/>
    </row>
    <row r="75" spans="1:14" s="4" customForma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6"/>
      <c r="L75" s="5"/>
      <c r="M75" s="5"/>
      <c r="N75" s="5"/>
    </row>
    <row r="76" spans="1:14" s="4" customForma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6"/>
      <c r="L76" s="5"/>
      <c r="M76" s="5"/>
      <c r="N76" s="5"/>
    </row>
    <row r="77" spans="1:14" s="4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6"/>
      <c r="L77" s="5"/>
      <c r="M77" s="5"/>
      <c r="N77" s="5"/>
    </row>
    <row r="78" spans="1:14" s="4" customForma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  <c r="L78" s="5"/>
      <c r="M78" s="5"/>
      <c r="N78" s="5"/>
    </row>
    <row r="79" spans="1:14" s="4" customForma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6"/>
      <c r="L79" s="5"/>
      <c r="M79" s="5"/>
      <c r="N79" s="5"/>
    </row>
    <row r="80" spans="1:14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6"/>
      <c r="L80" s="5"/>
      <c r="M80" s="5"/>
      <c r="N80" s="5"/>
    </row>
    <row r="81" spans="1: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6"/>
      <c r="L81" s="5"/>
      <c r="M81" s="5"/>
      <c r="N81" s="5"/>
    </row>
    <row r="82" spans="1: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6"/>
      <c r="L82" s="5"/>
      <c r="M82" s="5"/>
      <c r="N82" s="5"/>
    </row>
    <row r="83" spans="1:15" ht="19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6"/>
      <c r="L83" s="5"/>
      <c r="M83" s="5"/>
      <c r="N83" s="5"/>
    </row>
    <row r="84" spans="1: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6"/>
      <c r="L84" s="5"/>
      <c r="M84" s="5"/>
      <c r="N84" s="5"/>
    </row>
    <row r="85" spans="1: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6"/>
      <c r="L85" s="5"/>
      <c r="M85" s="5"/>
      <c r="N85" s="5"/>
    </row>
    <row r="86" spans="1: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6"/>
      <c r="L86" s="5"/>
      <c r="M86" s="5"/>
      <c r="N86" s="5"/>
    </row>
    <row r="87" spans="1: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6"/>
      <c r="L87" s="5"/>
      <c r="M87" s="5"/>
      <c r="N87" s="5"/>
    </row>
    <row r="88" spans="1:15" s="4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6"/>
      <c r="L88" s="5"/>
      <c r="M88" s="5"/>
      <c r="N88" s="5"/>
    </row>
    <row r="89" spans="1:15" s="4" customForma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6"/>
      <c r="L89" s="5"/>
      <c r="M89" s="5"/>
      <c r="N89" s="5"/>
    </row>
    <row r="90" spans="1:15" s="4" customForma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6"/>
      <c r="L90" s="5"/>
      <c r="M90" s="5"/>
      <c r="N90" s="5"/>
    </row>
    <row r="91" spans="1:15" s="4" customForma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6"/>
      <c r="L91" s="5"/>
      <c r="M91" s="5"/>
      <c r="N91" s="5"/>
    </row>
    <row r="92" spans="1:15" s="4" customForma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5"/>
      <c r="M92" s="5"/>
      <c r="N92" s="5"/>
    </row>
    <row r="93" spans="1:15" s="4" customForma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5"/>
      <c r="M93" s="5"/>
      <c r="N93" s="5"/>
    </row>
    <row r="94" spans="1: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6"/>
      <c r="L94" s="5"/>
      <c r="M94" s="5"/>
      <c r="N94" s="5"/>
      <c r="O94" s="3" t="s">
        <v>561</v>
      </c>
    </row>
    <row r="95" spans="1:15" s="4" customForma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6"/>
      <c r="L95" s="5"/>
      <c r="M95" s="5"/>
      <c r="N95" s="5"/>
    </row>
    <row r="96" spans="1:15" s="4" customForma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6"/>
      <c r="L96" s="5"/>
      <c r="M96" s="5"/>
      <c r="N96" s="5"/>
    </row>
    <row r="97" spans="1:15" s="4" customForma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6"/>
      <c r="L97" s="5"/>
      <c r="M97" s="5"/>
      <c r="N97" s="5"/>
    </row>
    <row r="98" spans="1:15" s="4" customForma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6"/>
      <c r="L98" s="5"/>
      <c r="M98" s="5"/>
      <c r="N98" s="5"/>
    </row>
    <row r="99" spans="1:15" s="4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5"/>
      <c r="M99" s="5"/>
      <c r="N99" s="5"/>
    </row>
    <row r="100" spans="1:15" s="4" customForma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5"/>
      <c r="M100" s="5"/>
      <c r="N100" s="5"/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5"/>
      <c r="M101" s="5"/>
      <c r="N101" s="5"/>
      <c r="O101" s="3" t="s">
        <v>561</v>
      </c>
    </row>
    <row r="102" spans="1:15" s="4" customForma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5"/>
      <c r="M102" s="5"/>
      <c r="N102" s="5"/>
    </row>
    <row r="103" spans="1:15" s="4" customForma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5"/>
      <c r="M103" s="5"/>
      <c r="N103" s="5"/>
    </row>
    <row r="104" spans="1:15" s="4" customForma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5"/>
      <c r="M104" s="5"/>
      <c r="N104" s="5"/>
    </row>
    <row r="105" spans="1:15" s="4" customForma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5"/>
      <c r="M105" s="5"/>
      <c r="N105" s="5"/>
    </row>
    <row r="106" spans="1:15" s="4" customForma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5"/>
      <c r="M106" s="5"/>
      <c r="N106" s="5"/>
    </row>
    <row r="107" spans="1:15" s="4" customForma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5"/>
      <c r="M107" s="5"/>
      <c r="N107" s="5"/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5"/>
      <c r="M108" s="5"/>
      <c r="N108" s="5"/>
    </row>
    <row r="109" spans="1:15" s="4" customForma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5"/>
      <c r="M109" s="5"/>
      <c r="N109" s="5"/>
    </row>
    <row r="110" spans="1:15" s="4" customForma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5"/>
      <c r="M110" s="5"/>
      <c r="N110" s="5"/>
    </row>
    <row r="111" spans="1:15" s="4" customForma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5"/>
      <c r="M111" s="5"/>
      <c r="N111" s="5"/>
    </row>
    <row r="112" spans="1:15" s="4" customForma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5"/>
      <c r="M112" s="5"/>
      <c r="N112" s="5"/>
    </row>
    <row r="113" spans="1:14" s="4" customForma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5"/>
      <c r="M113" s="5"/>
      <c r="N113" s="5"/>
    </row>
    <row r="114" spans="1:14" s="4" customForma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5"/>
      <c r="M114" s="5"/>
      <c r="N114" s="5"/>
    </row>
    <row r="115" spans="1:14" collapsed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5"/>
      <c r="M115" s="5"/>
      <c r="N115" s="5"/>
    </row>
    <row r="116" spans="1:14" hidden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5"/>
      <c r="M116" s="5"/>
      <c r="N116" s="5"/>
    </row>
    <row r="117" spans="1:14" hidden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5"/>
      <c r="M117" s="5"/>
      <c r="N117" s="5"/>
    </row>
    <row r="118" spans="1:14" hidden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5"/>
      <c r="M118" s="5"/>
      <c r="N118" s="5"/>
    </row>
    <row r="119" spans="1:14" hidden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5"/>
      <c r="M119" s="5"/>
      <c r="N119" s="5"/>
    </row>
    <row r="120" spans="1:14" collapsed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5"/>
      <c r="M120" s="5"/>
      <c r="N120" s="5"/>
    </row>
    <row r="121" spans="1:14" hidden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5"/>
      <c r="M121" s="5"/>
      <c r="N121" s="5"/>
    </row>
    <row r="122" spans="1:14" hidden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5"/>
      <c r="M122" s="5"/>
      <c r="N122" s="5"/>
    </row>
    <row r="123" spans="1:14" hidden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5"/>
      <c r="M123" s="5"/>
      <c r="N123" s="5"/>
    </row>
    <row r="124" spans="1:14" hidden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5"/>
      <c r="M124" s="5"/>
      <c r="N124" s="5"/>
    </row>
    <row r="125" spans="1:14" hidden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5"/>
      <c r="M125" s="5"/>
      <c r="N125" s="5"/>
    </row>
    <row r="126" spans="1:14" hidden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5"/>
      <c r="M126" s="5"/>
      <c r="N126" s="5"/>
    </row>
    <row r="127" spans="1:14" collapsed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5"/>
      <c r="M127" s="5"/>
      <c r="N127" s="5"/>
    </row>
    <row r="128" spans="1:14" hidden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5"/>
      <c r="M128" s="5"/>
      <c r="N128" s="5"/>
    </row>
    <row r="129" spans="1:14" hidden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5"/>
      <c r="M129" s="5"/>
      <c r="N129" s="5"/>
    </row>
    <row r="130" spans="1:14" hidden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5"/>
      <c r="M130" s="5"/>
      <c r="N130" s="5"/>
    </row>
    <row r="131" spans="1:14" hidden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5"/>
      <c r="M131" s="5"/>
      <c r="N131" s="5"/>
    </row>
    <row r="132" spans="1:14" hidden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5"/>
      <c r="M132" s="5"/>
      <c r="N132" s="5"/>
    </row>
    <row r="133" spans="1:14" hidden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5"/>
      <c r="M133" s="5"/>
      <c r="N133" s="5"/>
    </row>
    <row r="134" spans="1:14" collapsed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5"/>
      <c r="M134" s="5"/>
      <c r="N134" s="5"/>
    </row>
    <row r="135" spans="1:14" hidden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5"/>
      <c r="M135" s="5"/>
      <c r="N135" s="5"/>
    </row>
    <row r="136" spans="1:14" hidden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5"/>
      <c r="M136" s="5"/>
      <c r="N136" s="5"/>
    </row>
    <row r="137" spans="1:14" hidden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5"/>
      <c r="M137" s="5"/>
      <c r="N137" s="5"/>
    </row>
    <row r="138" spans="1:14" hidden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5"/>
      <c r="M138" s="5"/>
      <c r="N138" s="5"/>
    </row>
    <row r="139" spans="1:14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5"/>
      <c r="M139" s="5"/>
      <c r="N139" s="5"/>
    </row>
    <row r="140" spans="1:14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5"/>
      <c r="M140" s="5"/>
      <c r="N140" s="5"/>
    </row>
    <row r="141" spans="1:14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5"/>
      <c r="M141" s="5"/>
      <c r="N141" s="5"/>
    </row>
    <row r="142" spans="1:14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5"/>
      <c r="M142" s="5"/>
      <c r="N142" s="5"/>
    </row>
    <row r="143" spans="1:14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5"/>
      <c r="M143" s="5"/>
      <c r="N143" s="5"/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5"/>
      <c r="M144" s="5"/>
      <c r="N144" s="5"/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5"/>
      <c r="M145" s="5"/>
      <c r="N145" s="5"/>
    </row>
    <row r="146" spans="1:14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5"/>
      <c r="M146" s="5"/>
      <c r="N146" s="5"/>
    </row>
    <row r="147" spans="1:14" ht="32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5"/>
      <c r="M147" s="5"/>
      <c r="N147" s="5"/>
    </row>
    <row r="148" spans="1:14" ht="32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5"/>
      <c r="M148" s="5"/>
      <c r="N148" s="5"/>
    </row>
    <row r="149" spans="1:1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5"/>
      <c r="M149" s="5"/>
      <c r="N149" s="5"/>
    </row>
    <row r="150" spans="1:14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5"/>
      <c r="M150" s="5"/>
      <c r="N150" s="5"/>
    </row>
    <row r="151" spans="1:14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5"/>
      <c r="M151" s="5"/>
      <c r="N151" s="5"/>
    </row>
    <row r="152" spans="1:14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5"/>
      <c r="M152" s="5"/>
      <c r="N152" s="5"/>
    </row>
    <row r="153" spans="1:14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5"/>
      <c r="M153" s="5"/>
      <c r="N153" s="5"/>
    </row>
    <row r="154" spans="1:14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5"/>
      <c r="M154" s="5"/>
      <c r="N154" s="5"/>
    </row>
    <row r="155" spans="1:14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5"/>
      <c r="M155" s="5"/>
      <c r="N155" s="5"/>
    </row>
    <row r="156" spans="1:14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5"/>
      <c r="M156" s="5"/>
      <c r="N156" s="5"/>
    </row>
    <row r="157" spans="1:14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5"/>
      <c r="M157" s="5"/>
      <c r="N157" s="5"/>
    </row>
    <row r="158" spans="1:14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5"/>
      <c r="M158" s="5"/>
      <c r="N158" s="5"/>
    </row>
    <row r="159" spans="1:14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5"/>
      <c r="M159" s="5"/>
      <c r="N159" s="5"/>
    </row>
    <row r="160" spans="1:14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5"/>
      <c r="M160" s="5"/>
      <c r="N160" s="5"/>
    </row>
    <row r="161" spans="1:14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5"/>
      <c r="M161" s="5"/>
      <c r="N161" s="5"/>
    </row>
    <row r="162" spans="1:14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5"/>
      <c r="M162" s="5"/>
      <c r="N162" s="5"/>
    </row>
    <row r="163" spans="1:14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5"/>
      <c r="M163" s="5"/>
      <c r="N163" s="5"/>
    </row>
    <row r="164" spans="1:14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6"/>
      <c r="L164" s="5"/>
      <c r="M164" s="5"/>
      <c r="N164" s="5"/>
    </row>
    <row r="165" spans="1:14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6"/>
      <c r="L165" s="5"/>
      <c r="M165" s="5"/>
      <c r="N165" s="5"/>
    </row>
    <row r="166" spans="1:14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6"/>
      <c r="L166" s="5"/>
      <c r="M166" s="5"/>
      <c r="N166" s="5"/>
    </row>
    <row r="167" spans="1:14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6"/>
      <c r="L167" s="5"/>
      <c r="M167" s="5"/>
      <c r="N167" s="5"/>
    </row>
    <row r="168" spans="1:14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6"/>
      <c r="L168" s="5"/>
      <c r="M168" s="5"/>
      <c r="N168" s="5"/>
    </row>
    <row r="169" spans="1:14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6"/>
      <c r="L169" s="5"/>
      <c r="M169" s="5"/>
      <c r="N169" s="5"/>
    </row>
    <row r="170" spans="1:14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6"/>
      <c r="L170" s="5"/>
      <c r="M170" s="5"/>
      <c r="N170" s="5"/>
    </row>
    <row r="171" spans="1:14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6"/>
      <c r="L171" s="5"/>
      <c r="M171" s="5"/>
      <c r="N171" s="5"/>
    </row>
    <row r="172" spans="1:14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6"/>
      <c r="L172" s="5"/>
      <c r="M172" s="5"/>
      <c r="N172" s="5"/>
    </row>
    <row r="173" spans="1:14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6"/>
      <c r="L173" s="5"/>
      <c r="M173" s="5"/>
      <c r="N173" s="5"/>
    </row>
    <row r="174" spans="1:14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6"/>
      <c r="L174" s="5"/>
      <c r="M174" s="5"/>
      <c r="N174" s="5"/>
    </row>
    <row r="175" spans="1:14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6"/>
      <c r="L175" s="5"/>
      <c r="M175" s="5"/>
      <c r="N175" s="5"/>
    </row>
    <row r="176" spans="1:14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6"/>
      <c r="L176" s="5"/>
      <c r="M176" s="5"/>
      <c r="N176" s="5"/>
    </row>
    <row r="177" spans="1:14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6"/>
      <c r="L177" s="5"/>
      <c r="M177" s="5"/>
      <c r="N177" s="5"/>
    </row>
    <row r="178" spans="1:14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6"/>
      <c r="L178" s="5"/>
      <c r="M178" s="5"/>
      <c r="N178" s="5"/>
    </row>
    <row r="179" spans="1:14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6"/>
      <c r="L179" s="5"/>
      <c r="M179" s="5"/>
      <c r="N179" s="5"/>
    </row>
    <row r="180" spans="1:14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6"/>
      <c r="L180" s="5"/>
      <c r="M180" s="5"/>
      <c r="N180" s="5"/>
    </row>
    <row r="181" spans="1:14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6"/>
      <c r="L181" s="5"/>
      <c r="M181" s="5"/>
      <c r="N181" s="5"/>
    </row>
    <row r="182" spans="1:14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6"/>
      <c r="L182" s="5"/>
      <c r="M182" s="5"/>
      <c r="N182" s="5"/>
    </row>
    <row r="183" spans="1:14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6"/>
      <c r="L183" s="5"/>
      <c r="M183" s="5"/>
      <c r="N183" s="5"/>
    </row>
    <row r="184" spans="1:14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6"/>
      <c r="L184" s="5"/>
      <c r="M184" s="5"/>
      <c r="N184" s="5"/>
    </row>
    <row r="185" spans="1:14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6"/>
      <c r="L185" s="5"/>
      <c r="M185" s="5"/>
      <c r="N185" s="5"/>
    </row>
    <row r="186" spans="1:14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6"/>
      <c r="L186" s="5"/>
      <c r="M186" s="5"/>
      <c r="N186" s="5"/>
    </row>
    <row r="187" spans="1:14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6"/>
      <c r="L187" s="5"/>
      <c r="M187" s="5"/>
      <c r="N187" s="5"/>
    </row>
    <row r="188" spans="1:14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6"/>
      <c r="L188" s="5"/>
      <c r="M188" s="5"/>
      <c r="N188" s="5"/>
    </row>
    <row r="189" spans="1:14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6"/>
      <c r="L189" s="5"/>
      <c r="M189" s="5"/>
      <c r="N189" s="5"/>
    </row>
    <row r="190" spans="1:14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6"/>
      <c r="L190" s="5"/>
      <c r="M190" s="5"/>
      <c r="N190" s="5"/>
    </row>
    <row r="191" spans="1:14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6"/>
      <c r="L191" s="5"/>
      <c r="M191" s="5"/>
      <c r="N191" s="5"/>
    </row>
    <row r="192" spans="1:14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6"/>
      <c r="L192" s="5"/>
      <c r="M192" s="5"/>
      <c r="N192" s="5"/>
    </row>
    <row r="193" spans="1:14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6"/>
      <c r="L193" s="5"/>
      <c r="M193" s="5"/>
      <c r="N193" s="5"/>
    </row>
    <row r="194" spans="1:14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6"/>
      <c r="L194" s="5"/>
      <c r="M194" s="5"/>
      <c r="N194" s="5"/>
    </row>
    <row r="195" spans="1:14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6"/>
      <c r="L195" s="5"/>
      <c r="M195" s="5"/>
      <c r="N195" s="5"/>
    </row>
    <row r="196" spans="1:14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6"/>
      <c r="L196" s="5"/>
      <c r="M196" s="5"/>
      <c r="N196" s="5"/>
    </row>
    <row r="197" spans="1:14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6"/>
      <c r="L197" s="5"/>
      <c r="M197" s="5"/>
      <c r="N197" s="5"/>
    </row>
    <row r="198" spans="1:14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6"/>
      <c r="L198" s="5"/>
      <c r="M198" s="5"/>
      <c r="N198" s="5"/>
    </row>
    <row r="199" spans="1:14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6"/>
      <c r="L199" s="5"/>
      <c r="M199" s="5"/>
      <c r="N199" s="5"/>
    </row>
    <row r="200" spans="1:14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6"/>
      <c r="L200" s="5"/>
      <c r="M200" s="5"/>
      <c r="N200" s="5"/>
    </row>
    <row r="201" spans="1:14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6"/>
      <c r="L201" s="5"/>
      <c r="M201" s="5"/>
      <c r="N201" s="5"/>
    </row>
    <row r="202" spans="1:14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6"/>
      <c r="L202" s="5"/>
      <c r="M202" s="5"/>
      <c r="N202" s="5"/>
    </row>
    <row r="203" spans="1:14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6"/>
      <c r="L203" s="5"/>
      <c r="M203" s="5"/>
      <c r="N203" s="5"/>
    </row>
    <row r="204" spans="1:14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6"/>
      <c r="L204" s="5"/>
      <c r="M204" s="5"/>
      <c r="N204" s="5"/>
    </row>
    <row r="205" spans="1:14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6"/>
      <c r="L205" s="5"/>
      <c r="M205" s="5"/>
      <c r="N205" s="5"/>
    </row>
    <row r="206" spans="1:14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6"/>
      <c r="L206" s="5"/>
      <c r="M206" s="5"/>
      <c r="N206" s="5"/>
    </row>
    <row r="207" spans="1:14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6"/>
      <c r="L207" s="5"/>
      <c r="M207" s="5"/>
      <c r="N207" s="5"/>
    </row>
    <row r="208" spans="1:14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6"/>
      <c r="L208" s="5"/>
      <c r="M208" s="5"/>
      <c r="N208" s="5"/>
    </row>
    <row r="209" spans="1:14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6"/>
      <c r="L209" s="5"/>
      <c r="M209" s="5"/>
      <c r="N209" s="5"/>
    </row>
    <row r="210" spans="1:14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6"/>
      <c r="L210" s="5"/>
      <c r="M210" s="5"/>
      <c r="N210" s="5"/>
    </row>
    <row r="211" spans="1:14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6"/>
      <c r="L211" s="5"/>
      <c r="M211" s="5"/>
      <c r="N211" s="5"/>
    </row>
    <row r="212" spans="1:14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6"/>
      <c r="L212" s="5"/>
      <c r="M212" s="5"/>
      <c r="N212" s="5"/>
    </row>
    <row r="213" spans="1:14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6"/>
      <c r="L213" s="5"/>
      <c r="M213" s="5"/>
      <c r="N213" s="5"/>
    </row>
    <row r="214" spans="1:14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6"/>
      <c r="L214" s="5"/>
      <c r="M214" s="5"/>
      <c r="N214" s="5"/>
    </row>
    <row r="215" spans="1:14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6"/>
      <c r="L215" s="5"/>
      <c r="M215" s="5"/>
      <c r="N215" s="5"/>
    </row>
    <row r="216" spans="1:14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6"/>
      <c r="L216" s="5"/>
      <c r="M216" s="5"/>
      <c r="N216" s="5"/>
    </row>
    <row r="217" spans="1:14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6"/>
      <c r="L217" s="5"/>
      <c r="M217" s="5"/>
      <c r="N217" s="5"/>
    </row>
    <row r="218" spans="1:14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6"/>
      <c r="L218" s="5"/>
      <c r="M218" s="5"/>
      <c r="N218" s="5"/>
    </row>
    <row r="219" spans="1:14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6"/>
      <c r="L219" s="5"/>
      <c r="M219" s="5"/>
      <c r="N219" s="5"/>
    </row>
    <row r="220" spans="1:14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6"/>
      <c r="L220" s="5"/>
      <c r="M220" s="5"/>
      <c r="N220" s="5"/>
    </row>
    <row r="221" spans="1:14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6"/>
      <c r="L221" s="5"/>
      <c r="M221" s="5"/>
      <c r="N221" s="5"/>
    </row>
    <row r="222" spans="1:14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6"/>
      <c r="L222" s="5"/>
      <c r="M222" s="5"/>
      <c r="N222" s="5"/>
    </row>
    <row r="223" spans="1:14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6"/>
      <c r="L223" s="5"/>
      <c r="M223" s="5"/>
      <c r="N223" s="5"/>
    </row>
    <row r="224" spans="1:14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6"/>
      <c r="L224" s="5"/>
      <c r="M224" s="5"/>
      <c r="N224" s="5"/>
    </row>
    <row r="225" spans="1:14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6"/>
      <c r="L225" s="5"/>
      <c r="M225" s="5"/>
      <c r="N225" s="5"/>
    </row>
    <row r="226" spans="1:14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6"/>
      <c r="L226" s="5"/>
      <c r="M226" s="5"/>
      <c r="N226" s="5"/>
    </row>
    <row r="227" spans="1:14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6"/>
      <c r="L227" s="5"/>
      <c r="M227" s="5"/>
      <c r="N227" s="5"/>
    </row>
    <row r="228" spans="1:14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6"/>
      <c r="L228" s="5"/>
      <c r="M228" s="5"/>
      <c r="N228" s="5"/>
    </row>
    <row r="229" spans="1:14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6"/>
      <c r="L229" s="5"/>
      <c r="M229" s="5"/>
      <c r="N229" s="5"/>
    </row>
    <row r="230" spans="1:14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6"/>
      <c r="L230" s="5"/>
      <c r="M230" s="5"/>
      <c r="N230" s="5"/>
    </row>
    <row r="231" spans="1:14" ht="30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6"/>
      <c r="L231" s="5"/>
      <c r="M231" s="5"/>
      <c r="N231" s="5"/>
    </row>
    <row r="232" spans="1:14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6"/>
      <c r="L232" s="5"/>
      <c r="M232" s="5"/>
      <c r="N232" s="5"/>
    </row>
    <row r="233" spans="1:14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6"/>
      <c r="L233" s="5"/>
      <c r="M233" s="5"/>
      <c r="N233" s="5"/>
    </row>
    <row r="234" spans="1:14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6"/>
      <c r="L234" s="5"/>
      <c r="M234" s="5"/>
      <c r="N234" s="5"/>
    </row>
    <row r="235" spans="1:14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6"/>
      <c r="L235" s="5"/>
      <c r="M235" s="5"/>
      <c r="N235" s="5"/>
    </row>
    <row r="236" spans="1:14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6"/>
      <c r="L236" s="5"/>
      <c r="M236" s="5"/>
      <c r="N236" s="5"/>
    </row>
    <row r="237" spans="1:14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6"/>
      <c r="L237" s="5"/>
      <c r="M237" s="5"/>
      <c r="N237" s="5"/>
    </row>
    <row r="238" spans="1:14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6"/>
      <c r="L238" s="5"/>
      <c r="M238" s="5"/>
      <c r="N238" s="5"/>
    </row>
    <row r="239" spans="1:14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6"/>
      <c r="L239" s="5"/>
      <c r="M239" s="5"/>
      <c r="N239" s="5"/>
    </row>
    <row r="240" spans="1:14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6"/>
      <c r="L240" s="5"/>
      <c r="M240" s="5"/>
      <c r="N240" s="5"/>
    </row>
    <row r="241" spans="1:14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6"/>
      <c r="L241" s="5"/>
      <c r="M241" s="5"/>
      <c r="N241" s="5"/>
    </row>
    <row r="242" spans="1:14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6"/>
      <c r="L242" s="5"/>
      <c r="M242" s="5"/>
      <c r="N242" s="5"/>
    </row>
    <row r="243" spans="1:14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6"/>
      <c r="L243" s="5"/>
      <c r="M243" s="5"/>
      <c r="N243" s="5"/>
    </row>
    <row r="244" spans="1:14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6"/>
      <c r="L244" s="5"/>
      <c r="M244" s="5"/>
      <c r="N244" s="5"/>
    </row>
    <row r="245" spans="1:14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6"/>
      <c r="L245" s="5"/>
      <c r="M245" s="5"/>
      <c r="N245" s="5"/>
    </row>
    <row r="246" spans="1:14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6"/>
      <c r="L246" s="5"/>
      <c r="M246" s="5"/>
      <c r="N246" s="5"/>
    </row>
    <row r="247" spans="1:14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6"/>
      <c r="L247" s="5"/>
      <c r="M247" s="5"/>
      <c r="N247" s="5"/>
    </row>
    <row r="248" spans="1:14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6"/>
      <c r="L248" s="5"/>
      <c r="M248" s="5"/>
      <c r="N248" s="5"/>
    </row>
    <row r="249" spans="1:14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6"/>
      <c r="L249" s="5"/>
      <c r="M249" s="5"/>
      <c r="N249" s="5"/>
    </row>
    <row r="250" spans="1:14" ht="29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6"/>
      <c r="L250" s="5"/>
      <c r="M250" s="5"/>
      <c r="N250" s="5"/>
    </row>
    <row r="251" spans="1:14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6"/>
      <c r="L251" s="5"/>
      <c r="M251" s="5"/>
      <c r="N251" s="5"/>
    </row>
    <row r="252" spans="1:14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6"/>
      <c r="L252" s="5"/>
      <c r="M252" s="5"/>
      <c r="N252" s="5"/>
    </row>
    <row r="253" spans="1:14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6"/>
      <c r="L253" s="5"/>
      <c r="M253" s="5"/>
      <c r="N253" s="5"/>
    </row>
    <row r="254" spans="1:14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6"/>
      <c r="L254" s="5"/>
      <c r="M254" s="5"/>
      <c r="N254" s="5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46:N46"/>
    <mergeCell ref="A8:N8"/>
    <mergeCell ref="A47:N47"/>
    <mergeCell ref="B44:N44"/>
    <mergeCell ref="B45:N45"/>
    <mergeCell ref="A41:J41"/>
    <mergeCell ref="B42:N42"/>
    <mergeCell ref="B43:N43"/>
    <mergeCell ref="A1:N1"/>
    <mergeCell ref="A2:N2"/>
    <mergeCell ref="A7:N7"/>
    <mergeCell ref="B3:L3"/>
    <mergeCell ref="B6:L6"/>
    <mergeCell ref="B5:L5"/>
    <mergeCell ref="B4:L4"/>
    <mergeCell ref="M3:M4"/>
    <mergeCell ref="M5:M6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topLeftCell="A6" zoomScale="90" zoomScaleNormal="100" zoomScaleSheetLayoutView="90" workbookViewId="0">
      <selection activeCell="I19" sqref="I19"/>
    </sheetView>
  </sheetViews>
  <sheetFormatPr defaultRowHeight="15" x14ac:dyDescent="0.25"/>
  <cols>
    <col min="1" max="1" width="9.140625" style="86"/>
    <col min="2" max="2" width="11" style="86" customWidth="1"/>
    <col min="3" max="3" width="48.7109375" style="86" customWidth="1"/>
    <col min="4" max="4" width="11.85546875" style="86" customWidth="1"/>
    <col min="5" max="5" width="13.140625" style="15" bestFit="1" customWidth="1"/>
    <col min="6" max="6" width="16.7109375" style="86" customWidth="1"/>
    <col min="7" max="7" width="15.85546875" style="86" customWidth="1"/>
    <col min="8" max="9" width="12.85546875" style="86" customWidth="1"/>
    <col min="10" max="10" width="16.42578125" style="86" customWidth="1"/>
    <col min="11" max="11" width="19.7109375" style="86" customWidth="1"/>
    <col min="12" max="16384" width="9.140625" style="86"/>
  </cols>
  <sheetData>
    <row r="1" spans="1:11" ht="72" customHeight="1" x14ac:dyDescent="0.25">
      <c r="A1" s="60" t="s">
        <v>679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8.75" x14ac:dyDescent="0.25">
      <c r="A2" s="43" t="s">
        <v>456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5">
      <c r="A3" s="96" t="s">
        <v>11</v>
      </c>
      <c r="B3" s="88"/>
      <c r="C3" s="88"/>
      <c r="D3" s="88"/>
      <c r="E3" s="88"/>
      <c r="F3" s="88"/>
      <c r="G3" s="88"/>
      <c r="H3" s="88"/>
      <c r="I3" s="88"/>
      <c r="J3" s="45" t="s">
        <v>15</v>
      </c>
      <c r="K3" s="46" t="str">
        <f>'PLANILHA ORÇAMENTÁRIA'!H3</f>
        <v>SINAPI</v>
      </c>
    </row>
    <row r="4" spans="1:11" x14ac:dyDescent="0.25">
      <c r="A4" s="96" t="s">
        <v>12</v>
      </c>
      <c r="B4" s="88"/>
      <c r="C4" s="88"/>
      <c r="D4" s="88"/>
      <c r="E4" s="88"/>
      <c r="F4" s="88"/>
      <c r="G4" s="88"/>
      <c r="H4" s="88"/>
      <c r="I4" s="88"/>
      <c r="J4" s="45"/>
      <c r="K4" s="47" t="str">
        <f>'PLANILHA ORÇAMENTÁRIA'!H4</f>
        <v>TO - Janeiro/2018</v>
      </c>
    </row>
    <row r="5" spans="1:11" x14ac:dyDescent="0.25">
      <c r="A5" s="96" t="s">
        <v>13</v>
      </c>
      <c r="B5" s="88"/>
      <c r="C5" s="88"/>
      <c r="D5" s="88"/>
      <c r="E5" s="88"/>
      <c r="F5" s="88"/>
      <c r="G5" s="88"/>
      <c r="H5" s="88"/>
      <c r="I5" s="88"/>
      <c r="J5" s="48">
        <f>BDI!I22</f>
        <v>0.24666704095238123</v>
      </c>
      <c r="K5" s="46" t="str">
        <f>'PLANILHA ORÇAMENTÁRIA'!H5</f>
        <v>SICRO</v>
      </c>
    </row>
    <row r="6" spans="1:11" x14ac:dyDescent="0.25">
      <c r="A6" s="96" t="s">
        <v>14</v>
      </c>
      <c r="B6" s="88"/>
      <c r="C6" s="88"/>
      <c r="D6" s="88"/>
      <c r="E6" s="88"/>
      <c r="F6" s="88"/>
      <c r="G6" s="88"/>
      <c r="H6" s="88"/>
      <c r="I6" s="88"/>
      <c r="J6" s="48"/>
      <c r="K6" s="47" t="str">
        <f>'PLANILHA ORÇAMENTÁRIA'!H6</f>
        <v>TO - Setembro/2017</v>
      </c>
    </row>
    <row r="7" spans="1:11" ht="30" x14ac:dyDescent="0.25">
      <c r="A7" s="50" t="s">
        <v>363</v>
      </c>
      <c r="B7" s="50" t="s">
        <v>1</v>
      </c>
      <c r="C7" s="50" t="s">
        <v>457</v>
      </c>
      <c r="D7" s="50" t="s">
        <v>236</v>
      </c>
      <c r="E7" s="50" t="s">
        <v>3</v>
      </c>
      <c r="F7" s="50" t="s">
        <v>661</v>
      </c>
      <c r="G7" s="50" t="s">
        <v>662</v>
      </c>
      <c r="H7" s="50" t="s">
        <v>663</v>
      </c>
      <c r="I7" s="50" t="s">
        <v>664</v>
      </c>
      <c r="J7" s="50" t="s">
        <v>665</v>
      </c>
      <c r="K7" s="50" t="s">
        <v>458</v>
      </c>
    </row>
    <row r="8" spans="1:11" ht="45" x14ac:dyDescent="0.25">
      <c r="A8" s="97" t="s">
        <v>9</v>
      </c>
      <c r="B8" s="98" t="s">
        <v>52</v>
      </c>
      <c r="C8" s="99" t="s">
        <v>459</v>
      </c>
      <c r="D8" s="100" t="s">
        <v>19</v>
      </c>
      <c r="E8" s="90"/>
      <c r="F8" s="97">
        <v>2.52</v>
      </c>
      <c r="G8" s="97">
        <v>1.68</v>
      </c>
      <c r="H8" s="106"/>
      <c r="I8" s="106"/>
      <c r="J8" s="107"/>
      <c r="K8" s="108">
        <f>F8*G8*E8</f>
        <v>0</v>
      </c>
    </row>
    <row r="9" spans="1:11" ht="15.75" x14ac:dyDescent="0.25">
      <c r="A9" s="97" t="s">
        <v>666</v>
      </c>
      <c r="B9" s="98" t="s">
        <v>72</v>
      </c>
      <c r="C9" s="70" t="s">
        <v>73</v>
      </c>
      <c r="D9" s="100" t="s">
        <v>19</v>
      </c>
      <c r="E9" s="91"/>
      <c r="F9" s="92"/>
      <c r="G9" s="92"/>
      <c r="H9" s="106"/>
      <c r="I9" s="106"/>
      <c r="J9" s="107"/>
      <c r="K9" s="108">
        <f>G9*F9</f>
        <v>0</v>
      </c>
    </row>
    <row r="10" spans="1:11" ht="45" x14ac:dyDescent="0.25">
      <c r="A10" s="97" t="s">
        <v>460</v>
      </c>
      <c r="B10" s="98">
        <v>73672</v>
      </c>
      <c r="C10" s="70" t="s">
        <v>565</v>
      </c>
      <c r="D10" s="100" t="s">
        <v>19</v>
      </c>
      <c r="E10" s="91"/>
      <c r="F10" s="92"/>
      <c r="G10" s="92"/>
      <c r="H10" s="106"/>
      <c r="I10" s="106"/>
      <c r="J10" s="107"/>
      <c r="K10" s="108">
        <f>G10*F10</f>
        <v>0</v>
      </c>
    </row>
    <row r="11" spans="1:11" ht="45" x14ac:dyDescent="0.25">
      <c r="A11" s="97" t="s">
        <v>10</v>
      </c>
      <c r="B11" s="98">
        <v>93207</v>
      </c>
      <c r="C11" s="70" t="s">
        <v>461</v>
      </c>
      <c r="D11" s="100" t="s">
        <v>19</v>
      </c>
      <c r="E11" s="91"/>
      <c r="F11" s="92"/>
      <c r="G11" s="92"/>
      <c r="H11" s="106"/>
      <c r="I11" s="106"/>
      <c r="J11" s="107"/>
      <c r="K11" s="108">
        <f>F11*G11*E11</f>
        <v>0</v>
      </c>
    </row>
    <row r="12" spans="1:11" ht="45" x14ac:dyDescent="0.25">
      <c r="A12" s="97" t="s">
        <v>8</v>
      </c>
      <c r="B12" s="98">
        <v>93208</v>
      </c>
      <c r="C12" s="70" t="s">
        <v>74</v>
      </c>
      <c r="D12" s="100" t="s">
        <v>19</v>
      </c>
      <c r="E12" s="91"/>
      <c r="F12" s="92"/>
      <c r="G12" s="92"/>
      <c r="H12" s="106"/>
      <c r="I12" s="106"/>
      <c r="J12" s="107"/>
      <c r="K12" s="108">
        <f>F12*G12*E12</f>
        <v>0</v>
      </c>
    </row>
    <row r="13" spans="1:11" ht="45" x14ac:dyDescent="0.25">
      <c r="A13" s="97" t="s">
        <v>83</v>
      </c>
      <c r="B13" s="98">
        <v>93210</v>
      </c>
      <c r="C13" s="70" t="s">
        <v>75</v>
      </c>
      <c r="D13" s="100" t="s">
        <v>19</v>
      </c>
      <c r="E13" s="91"/>
      <c r="F13" s="93"/>
      <c r="G13" s="93"/>
      <c r="H13" s="106"/>
      <c r="I13" s="106"/>
      <c r="J13" s="107"/>
      <c r="K13" s="108">
        <f>E13*F13*G13</f>
        <v>0</v>
      </c>
    </row>
    <row r="14" spans="1:11" ht="45" x14ac:dyDescent="0.25">
      <c r="A14" s="97" t="s">
        <v>84</v>
      </c>
      <c r="B14" s="98">
        <v>93212</v>
      </c>
      <c r="C14" s="70" t="s">
        <v>76</v>
      </c>
      <c r="D14" s="100" t="s">
        <v>19</v>
      </c>
      <c r="E14" s="91"/>
      <c r="F14" s="92"/>
      <c r="G14" s="92"/>
      <c r="H14" s="106"/>
      <c r="I14" s="106"/>
      <c r="J14" s="107"/>
      <c r="K14" s="108">
        <f>F14*G14*E14</f>
        <v>0</v>
      </c>
    </row>
    <row r="15" spans="1:11" ht="30" x14ac:dyDescent="0.25">
      <c r="A15" s="97" t="s">
        <v>88</v>
      </c>
      <c r="B15" s="98">
        <v>41598</v>
      </c>
      <c r="C15" s="101" t="s">
        <v>462</v>
      </c>
      <c r="D15" s="100" t="s">
        <v>22</v>
      </c>
      <c r="E15" s="90"/>
      <c r="F15" s="97"/>
      <c r="G15" s="106"/>
      <c r="H15" s="106"/>
      <c r="I15" s="106"/>
      <c r="J15" s="107"/>
      <c r="K15" s="108">
        <f>E15</f>
        <v>0</v>
      </c>
    </row>
    <row r="16" spans="1:11" ht="30" x14ac:dyDescent="0.25">
      <c r="A16" s="97" t="s">
        <v>89</v>
      </c>
      <c r="B16" s="98">
        <v>72897</v>
      </c>
      <c r="C16" s="101" t="s">
        <v>54</v>
      </c>
      <c r="D16" s="100" t="s">
        <v>29</v>
      </c>
      <c r="E16" s="105"/>
      <c r="F16" s="92"/>
      <c r="G16" s="92"/>
      <c r="H16" s="92"/>
      <c r="I16" s="97"/>
      <c r="J16" s="109"/>
      <c r="K16" s="108">
        <f>F16*G16*H16</f>
        <v>0</v>
      </c>
    </row>
    <row r="17" spans="1:14" ht="30" x14ac:dyDescent="0.25">
      <c r="A17" s="97" t="s">
        <v>96</v>
      </c>
      <c r="B17" s="102">
        <v>95290</v>
      </c>
      <c r="C17" s="103" t="s">
        <v>77</v>
      </c>
      <c r="D17" s="104" t="s">
        <v>55</v>
      </c>
      <c r="E17" s="105"/>
      <c r="F17" s="92"/>
      <c r="G17" s="92"/>
      <c r="H17" s="93"/>
      <c r="I17" s="93"/>
      <c r="J17" s="94"/>
      <c r="K17" s="108">
        <f>F17*G17*H17*I17*(1+J17)</f>
        <v>0</v>
      </c>
    </row>
    <row r="18" spans="1:14" ht="30" x14ac:dyDescent="0.25">
      <c r="A18" s="97" t="s">
        <v>252</v>
      </c>
      <c r="B18" s="102">
        <v>95296</v>
      </c>
      <c r="C18" s="103" t="s">
        <v>78</v>
      </c>
      <c r="D18" s="104" t="s">
        <v>55</v>
      </c>
      <c r="E18" s="105"/>
      <c r="F18" s="93"/>
      <c r="G18" s="93"/>
      <c r="H18" s="93"/>
      <c r="I18" s="93"/>
      <c r="J18" s="94"/>
      <c r="K18" s="108">
        <f>F18*G18*H18*I18*(1+J18)</f>
        <v>0</v>
      </c>
    </row>
    <row r="19" spans="1:14" ht="45" x14ac:dyDescent="0.25">
      <c r="A19" s="97" t="s">
        <v>253</v>
      </c>
      <c r="B19" s="98">
        <v>78472</v>
      </c>
      <c r="C19" s="101" t="s">
        <v>40</v>
      </c>
      <c r="D19" s="100" t="s">
        <v>19</v>
      </c>
      <c r="E19" s="105"/>
      <c r="F19" s="92"/>
      <c r="G19" s="92"/>
      <c r="H19" s="97"/>
      <c r="I19" s="97"/>
      <c r="J19" s="109"/>
      <c r="K19" s="108">
        <f>F19*G19*E19</f>
        <v>0</v>
      </c>
    </row>
    <row r="20" spans="1:14" ht="75" x14ac:dyDescent="0.25">
      <c r="A20" s="97" t="s">
        <v>254</v>
      </c>
      <c r="B20" s="98" t="s">
        <v>361</v>
      </c>
      <c r="C20" s="101" t="s">
        <v>463</v>
      </c>
      <c r="D20" s="100" t="s">
        <v>362</v>
      </c>
      <c r="E20" s="90"/>
      <c r="F20" s="97"/>
      <c r="G20" s="97"/>
      <c r="H20" s="97"/>
      <c r="I20" s="97"/>
      <c r="J20" s="109"/>
      <c r="K20" s="108">
        <f>E20</f>
        <v>0</v>
      </c>
    </row>
    <row r="21" spans="1:14" ht="95.1" customHeight="1" x14ac:dyDescent="0.25">
      <c r="A21" s="83" t="s">
        <v>592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95"/>
      <c r="M21" s="95"/>
      <c r="N21" s="95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C13" sqref="C13"/>
    </sheetView>
  </sheetViews>
  <sheetFormatPr defaultRowHeight="15" x14ac:dyDescent="0.25"/>
  <cols>
    <col min="2" max="2" width="14.5703125" customWidth="1"/>
    <col min="3" max="3" width="65.7109375" customWidth="1"/>
    <col min="4" max="4" width="15" customWidth="1"/>
    <col min="5" max="5" width="19.42578125" bestFit="1" customWidth="1"/>
    <col min="6" max="6" width="22.7109375" bestFit="1" customWidth="1"/>
    <col min="7" max="7" width="15.85546875" customWidth="1"/>
    <col min="8" max="8" width="18" bestFit="1" customWidth="1"/>
    <col min="9" max="9" width="14" customWidth="1"/>
    <col min="10" max="10" width="15" customWidth="1"/>
    <col min="11" max="11" width="17.7109375" customWidth="1"/>
    <col min="12" max="12" width="17.7109375" style="1" customWidth="1"/>
    <col min="13" max="13" width="20.85546875" style="1" customWidth="1"/>
    <col min="14" max="14" width="23.28515625" bestFit="1" customWidth="1"/>
    <col min="15" max="15" width="21.85546875" bestFit="1" customWidth="1"/>
  </cols>
  <sheetData>
    <row r="1" spans="1:15" ht="72" customHeight="1" x14ac:dyDescent="0.25">
      <c r="A1" s="84" t="s">
        <v>679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8.75" x14ac:dyDescent="0.25">
      <c r="A2" s="61" t="s">
        <v>465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87" t="s">
        <v>11</v>
      </c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63" t="s">
        <v>15</v>
      </c>
      <c r="O3" s="64" t="str">
        <f>'PLANILHA ORÇAMENTÁRIA'!H3</f>
        <v>SINAPI</v>
      </c>
    </row>
    <row r="4" spans="1:15" x14ac:dyDescent="0.25">
      <c r="A4" s="87" t="s">
        <v>12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  <c r="N4" s="63"/>
      <c r="O4" s="65" t="str">
        <f>'PLANILHA ORÇAMENTÁRIA'!H4</f>
        <v>TO - Janeiro/2018</v>
      </c>
    </row>
    <row r="5" spans="1:15" x14ac:dyDescent="0.25">
      <c r="A5" s="87" t="s">
        <v>13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8"/>
      <c r="N5" s="66">
        <f>BDI!I22</f>
        <v>0.24666704095238123</v>
      </c>
      <c r="O5" s="64" t="str">
        <f>'PLANILHA ORÇAMENTÁRIA'!H5</f>
        <v>SICRO</v>
      </c>
    </row>
    <row r="6" spans="1:15" x14ac:dyDescent="0.25">
      <c r="A6" s="87" t="s">
        <v>14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66"/>
      <c r="O6" s="65" t="str">
        <f>'PLANILHA ORÇAMENTÁRIA'!H6</f>
        <v>TO - Setembro/2017</v>
      </c>
    </row>
    <row r="7" spans="1:15" ht="45" x14ac:dyDescent="0.25">
      <c r="A7" s="57" t="s">
        <v>363</v>
      </c>
      <c r="B7" s="57" t="s">
        <v>1</v>
      </c>
      <c r="C7" s="57" t="s">
        <v>457</v>
      </c>
      <c r="D7" s="57" t="s">
        <v>236</v>
      </c>
      <c r="E7" s="57" t="s">
        <v>3</v>
      </c>
      <c r="F7" s="57" t="s">
        <v>661</v>
      </c>
      <c r="G7" s="57" t="s">
        <v>662</v>
      </c>
      <c r="H7" s="57" t="s">
        <v>663</v>
      </c>
      <c r="I7" s="57" t="s">
        <v>667</v>
      </c>
      <c r="J7" s="57" t="s">
        <v>668</v>
      </c>
      <c r="K7" s="57" t="s">
        <v>669</v>
      </c>
      <c r="L7" s="57" t="s">
        <v>664</v>
      </c>
      <c r="M7" s="119" t="s">
        <v>670</v>
      </c>
      <c r="N7" s="57" t="s">
        <v>665</v>
      </c>
      <c r="O7" s="57" t="s">
        <v>458</v>
      </c>
    </row>
    <row r="8" spans="1:15" ht="30" x14ac:dyDescent="0.25">
      <c r="A8" s="89" t="s">
        <v>23</v>
      </c>
      <c r="B8" s="120" t="s">
        <v>86</v>
      </c>
      <c r="C8" s="121" t="s">
        <v>85</v>
      </c>
      <c r="D8" s="122" t="s">
        <v>19</v>
      </c>
      <c r="E8" s="85"/>
      <c r="F8" s="110"/>
      <c r="G8" s="110"/>
      <c r="H8" s="130"/>
      <c r="I8" s="130"/>
      <c r="J8" s="130"/>
      <c r="K8" s="130"/>
      <c r="L8" s="130"/>
      <c r="M8" s="133"/>
      <c r="N8" s="133"/>
      <c r="O8" s="134">
        <f>F8*G8</f>
        <v>0</v>
      </c>
    </row>
    <row r="9" spans="1:15" ht="15.75" x14ac:dyDescent="0.25">
      <c r="A9" s="123" t="s">
        <v>24</v>
      </c>
      <c r="B9" s="124" t="s">
        <v>209</v>
      </c>
      <c r="C9" s="125" t="s">
        <v>208</v>
      </c>
      <c r="D9" s="126" t="s">
        <v>19</v>
      </c>
      <c r="E9" s="129"/>
      <c r="F9" s="132"/>
      <c r="G9" s="132"/>
      <c r="H9" s="129"/>
      <c r="I9" s="129"/>
      <c r="J9" s="111"/>
      <c r="K9" s="111"/>
      <c r="L9" s="129"/>
      <c r="M9" s="135"/>
      <c r="N9" s="135"/>
      <c r="O9" s="136" t="e">
        <f>J9/K9</f>
        <v>#DIV/0!</v>
      </c>
    </row>
    <row r="10" spans="1:15" ht="30" x14ac:dyDescent="0.25">
      <c r="A10" s="123" t="s">
        <v>25</v>
      </c>
      <c r="B10" s="124" t="s">
        <v>211</v>
      </c>
      <c r="C10" s="125" t="s">
        <v>210</v>
      </c>
      <c r="D10" s="126" t="s">
        <v>29</v>
      </c>
      <c r="E10" s="129"/>
      <c r="F10" s="132"/>
      <c r="G10" s="132"/>
      <c r="H10" s="132"/>
      <c r="I10" s="132"/>
      <c r="J10" s="112"/>
      <c r="K10" s="112"/>
      <c r="L10" s="132"/>
      <c r="M10" s="137"/>
      <c r="N10" s="135"/>
      <c r="O10" s="138" t="e">
        <f>(J9/K9)*K10</f>
        <v>#DIV/0!</v>
      </c>
    </row>
    <row r="11" spans="1:15" ht="30" x14ac:dyDescent="0.25">
      <c r="A11" s="89" t="s">
        <v>26</v>
      </c>
      <c r="B11" s="65">
        <v>95290</v>
      </c>
      <c r="C11" s="121" t="s">
        <v>77</v>
      </c>
      <c r="D11" s="122" t="s">
        <v>55</v>
      </c>
      <c r="E11" s="130"/>
      <c r="F11" s="113"/>
      <c r="G11" s="113"/>
      <c r="H11" s="113"/>
      <c r="I11" s="139"/>
      <c r="J11" s="139"/>
      <c r="K11" s="139"/>
      <c r="L11" s="113"/>
      <c r="M11" s="140"/>
      <c r="N11" s="114"/>
      <c r="O11" s="141">
        <f>F11*G11*H11*L11*(1+N11)</f>
        <v>0</v>
      </c>
    </row>
    <row r="12" spans="1:15" ht="45" x14ac:dyDescent="0.25">
      <c r="A12" s="89" t="s">
        <v>27</v>
      </c>
      <c r="B12" s="120" t="s">
        <v>87</v>
      </c>
      <c r="C12" s="121" t="s">
        <v>584</v>
      </c>
      <c r="D12" s="122" t="s">
        <v>29</v>
      </c>
      <c r="E12" s="130"/>
      <c r="F12" s="131"/>
      <c r="G12" s="131"/>
      <c r="H12" s="131"/>
      <c r="I12" s="113"/>
      <c r="J12" s="139"/>
      <c r="K12" s="139"/>
      <c r="L12" s="139"/>
      <c r="M12" s="140"/>
      <c r="N12" s="133"/>
      <c r="O12" s="141">
        <f>I12</f>
        <v>0</v>
      </c>
    </row>
    <row r="13" spans="1:15" ht="45" x14ac:dyDescent="0.25">
      <c r="A13" s="89" t="s">
        <v>28</v>
      </c>
      <c r="B13" s="120" t="s">
        <v>87</v>
      </c>
      <c r="C13" s="121" t="s">
        <v>671</v>
      </c>
      <c r="D13" s="122" t="s">
        <v>29</v>
      </c>
      <c r="E13" s="130"/>
      <c r="F13" s="131"/>
      <c r="G13" s="131"/>
      <c r="H13" s="131"/>
      <c r="I13" s="113"/>
      <c r="J13" s="113"/>
      <c r="K13" s="139"/>
      <c r="L13" s="139"/>
      <c r="M13" s="114"/>
      <c r="N13" s="133"/>
      <c r="O13" s="142">
        <f>(J13-I13)*(1+M13)</f>
        <v>0</v>
      </c>
    </row>
    <row r="14" spans="1:15" ht="30" x14ac:dyDescent="0.25">
      <c r="A14" s="89" t="s">
        <v>51</v>
      </c>
      <c r="B14" s="65" t="s">
        <v>81</v>
      </c>
      <c r="C14" s="127" t="s">
        <v>80</v>
      </c>
      <c r="D14" s="122" t="s">
        <v>29</v>
      </c>
      <c r="E14" s="130"/>
      <c r="F14" s="113"/>
      <c r="G14" s="113"/>
      <c r="H14" s="113"/>
      <c r="I14" s="139"/>
      <c r="J14" s="139"/>
      <c r="K14" s="139"/>
      <c r="L14" s="139"/>
      <c r="M14" s="140"/>
      <c r="N14" s="133"/>
      <c r="O14" s="141">
        <f t="shared" ref="O14" si="0">F14*G14*H14</f>
        <v>0</v>
      </c>
    </row>
    <row r="15" spans="1:15" ht="30" x14ac:dyDescent="0.25">
      <c r="A15" s="89" t="s">
        <v>90</v>
      </c>
      <c r="B15" s="65" t="s">
        <v>53</v>
      </c>
      <c r="C15" s="127" t="s">
        <v>18</v>
      </c>
      <c r="D15" s="122" t="s">
        <v>19</v>
      </c>
      <c r="E15" s="130"/>
      <c r="F15" s="113"/>
      <c r="G15" s="113"/>
      <c r="H15" s="130"/>
      <c r="I15" s="130"/>
      <c r="J15" s="130"/>
      <c r="K15" s="130"/>
      <c r="L15" s="130"/>
      <c r="M15" s="133"/>
      <c r="N15" s="133"/>
      <c r="O15" s="134">
        <f>F15*G15</f>
        <v>0</v>
      </c>
    </row>
    <row r="16" spans="1:15" ht="31.5" customHeight="1" x14ac:dyDescent="0.25">
      <c r="A16" s="89" t="s">
        <v>241</v>
      </c>
      <c r="B16" s="65">
        <v>79472</v>
      </c>
      <c r="C16" s="128" t="s">
        <v>82</v>
      </c>
      <c r="D16" s="122" t="s">
        <v>19</v>
      </c>
      <c r="E16" s="130"/>
      <c r="F16" s="113"/>
      <c r="G16" s="113"/>
      <c r="H16" s="130"/>
      <c r="I16" s="130"/>
      <c r="J16" s="130"/>
      <c r="K16" s="130"/>
      <c r="L16" s="130"/>
      <c r="M16" s="133"/>
      <c r="N16" s="133"/>
      <c r="O16" s="134">
        <f>F16*G16</f>
        <v>0</v>
      </c>
    </row>
    <row r="17" spans="1:15" x14ac:dyDescent="0.25">
      <c r="A17" s="115" t="s">
        <v>585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15" ht="95.1" customHeight="1" x14ac:dyDescent="0.25">
      <c r="A18" s="67" t="s">
        <v>592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</sheetData>
  <sheetProtection password="F990" sheet="1" objects="1" scenarios="1"/>
  <mergeCells count="10">
    <mergeCell ref="A17:O17"/>
    <mergeCell ref="N5:N6"/>
    <mergeCell ref="A18:O18"/>
    <mergeCell ref="B6:M6"/>
    <mergeCell ref="B5:M5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1"/>
  <sheetViews>
    <sheetView view="pageBreakPreview" zoomScale="90" zoomScaleNormal="90" zoomScaleSheetLayoutView="90" workbookViewId="0">
      <selection activeCell="A20" activeCellId="13" sqref="A2:J2 A3:A6 I3:J6 A7:J7 A8:E13 A14:D19 E19:J19 F16:J18 I14:J15 H12:J13 I10:J11 J8:J9 H8:I8 A20:J21"/>
    </sheetView>
  </sheetViews>
  <sheetFormatPr defaultRowHeight="15" x14ac:dyDescent="0.25"/>
  <cols>
    <col min="1" max="1" width="9.140625" style="3"/>
    <col min="2" max="2" width="12.42578125" style="3" customWidth="1"/>
    <col min="3" max="3" width="72.85546875" style="3" customWidth="1"/>
    <col min="4" max="4" width="13.7109375" style="3" bestFit="1" customWidth="1"/>
    <col min="5" max="5" width="19.42578125" style="3" bestFit="1" customWidth="1"/>
    <col min="6" max="6" width="22.7109375" style="3" bestFit="1" customWidth="1"/>
    <col min="7" max="7" width="14.28515625" style="3" customWidth="1"/>
    <col min="8" max="8" width="18.140625" style="3" customWidth="1"/>
    <col min="9" max="10" width="21.85546875" style="3" bestFit="1" customWidth="1"/>
    <col min="11" max="16384" width="9.140625" style="3"/>
  </cols>
  <sheetData>
    <row r="1" spans="1:10" ht="66" customHeight="1" x14ac:dyDescent="0.25">
      <c r="A1" s="60" t="s">
        <v>679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25">
      <c r="A2" s="43" t="s">
        <v>466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96" t="s">
        <v>11</v>
      </c>
      <c r="B3" s="143"/>
      <c r="C3" s="143"/>
      <c r="D3" s="143"/>
      <c r="E3" s="143"/>
      <c r="F3" s="143"/>
      <c r="G3" s="143"/>
      <c r="H3" s="143"/>
      <c r="I3" s="45" t="s">
        <v>15</v>
      </c>
      <c r="J3" s="46" t="str">
        <f>'PLANILHA ORÇAMENTÁRIA'!H3</f>
        <v>SINAPI</v>
      </c>
    </row>
    <row r="4" spans="1:10" x14ac:dyDescent="0.25">
      <c r="A4" s="96" t="s">
        <v>12</v>
      </c>
      <c r="B4" s="88"/>
      <c r="C4" s="88"/>
      <c r="D4" s="88"/>
      <c r="E4" s="88"/>
      <c r="F4" s="88"/>
      <c r="G4" s="88"/>
      <c r="H4" s="88"/>
      <c r="I4" s="45"/>
      <c r="J4" s="47" t="str">
        <f>'PLANILHA ORÇAMENTÁRIA'!H4</f>
        <v>TO - Janeiro/2018</v>
      </c>
    </row>
    <row r="5" spans="1:10" x14ac:dyDescent="0.25">
      <c r="A5" s="96" t="s">
        <v>13</v>
      </c>
      <c r="B5" s="88"/>
      <c r="C5" s="88"/>
      <c r="D5" s="88"/>
      <c r="E5" s="88"/>
      <c r="F5" s="88"/>
      <c r="G5" s="88"/>
      <c r="H5" s="88"/>
      <c r="I5" s="48">
        <f>BDI!I22</f>
        <v>0.24666704095238123</v>
      </c>
      <c r="J5" s="46" t="str">
        <f>'PLANILHA ORÇAMENTÁRIA'!H5</f>
        <v>SICRO</v>
      </c>
    </row>
    <row r="6" spans="1:10" x14ac:dyDescent="0.25">
      <c r="A6" s="96" t="s">
        <v>14</v>
      </c>
      <c r="B6" s="88"/>
      <c r="C6" s="88"/>
      <c r="D6" s="88"/>
      <c r="E6" s="88"/>
      <c r="F6" s="88"/>
      <c r="G6" s="88"/>
      <c r="H6" s="88"/>
      <c r="I6" s="48"/>
      <c r="J6" s="47" t="str">
        <f>'PLANILHA ORÇAMENTÁRIA'!H6</f>
        <v>TO - Setembro/2017</v>
      </c>
    </row>
    <row r="7" spans="1:10" ht="30" x14ac:dyDescent="0.25">
      <c r="A7" s="50" t="s">
        <v>363</v>
      </c>
      <c r="B7" s="50" t="s">
        <v>1</v>
      </c>
      <c r="C7" s="50" t="s">
        <v>457</v>
      </c>
      <c r="D7" s="50" t="s">
        <v>236</v>
      </c>
      <c r="E7" s="50" t="s">
        <v>3</v>
      </c>
      <c r="F7" s="50" t="s">
        <v>661</v>
      </c>
      <c r="G7" s="50" t="s">
        <v>662</v>
      </c>
      <c r="H7" s="50" t="s">
        <v>663</v>
      </c>
      <c r="I7" s="145" t="s">
        <v>670</v>
      </c>
      <c r="J7" s="50" t="s">
        <v>458</v>
      </c>
    </row>
    <row r="8" spans="1:10" ht="15.75" x14ac:dyDescent="0.25">
      <c r="A8" s="146" t="s">
        <v>31</v>
      </c>
      <c r="B8" s="146">
        <v>72961</v>
      </c>
      <c r="C8" s="147" t="s">
        <v>92</v>
      </c>
      <c r="D8" s="148" t="s">
        <v>19</v>
      </c>
      <c r="E8" s="149"/>
      <c r="F8" s="144"/>
      <c r="G8" s="144"/>
      <c r="H8" s="162"/>
      <c r="I8" s="149"/>
      <c r="J8" s="161">
        <f>F8*G8</f>
        <v>0</v>
      </c>
    </row>
    <row r="9" spans="1:10" ht="45" x14ac:dyDescent="0.25">
      <c r="A9" s="146" t="s">
        <v>32</v>
      </c>
      <c r="B9" s="150" t="s">
        <v>87</v>
      </c>
      <c r="C9" s="151" t="s">
        <v>660</v>
      </c>
      <c r="D9" s="152" t="s">
        <v>29</v>
      </c>
      <c r="E9" s="149"/>
      <c r="F9" s="144"/>
      <c r="G9" s="144"/>
      <c r="H9" s="144"/>
      <c r="I9" s="144"/>
      <c r="J9" s="161">
        <f>F9*G9*H9*(1+I9)</f>
        <v>0</v>
      </c>
    </row>
    <row r="10" spans="1:10" ht="45" x14ac:dyDescent="0.25">
      <c r="A10" s="146" t="s">
        <v>33</v>
      </c>
      <c r="B10" s="153">
        <v>96387</v>
      </c>
      <c r="C10" s="154" t="s">
        <v>552</v>
      </c>
      <c r="D10" s="152" t="s">
        <v>29</v>
      </c>
      <c r="E10" s="149"/>
      <c r="F10" s="144"/>
      <c r="G10" s="144"/>
      <c r="H10" s="144"/>
      <c r="I10" s="162"/>
      <c r="J10" s="161">
        <f>F10*G10*H10</f>
        <v>0</v>
      </c>
    </row>
    <row r="11" spans="1:10" ht="45" x14ac:dyDescent="0.25">
      <c r="A11" s="146" t="s">
        <v>34</v>
      </c>
      <c r="B11" s="153">
        <v>96387</v>
      </c>
      <c r="C11" s="154" t="s">
        <v>553</v>
      </c>
      <c r="D11" s="152" t="s">
        <v>29</v>
      </c>
      <c r="E11" s="149"/>
      <c r="F11" s="144"/>
      <c r="G11" s="144"/>
      <c r="H11" s="144"/>
      <c r="I11" s="162"/>
      <c r="J11" s="161">
        <f>F11*G11*H11</f>
        <v>0</v>
      </c>
    </row>
    <row r="12" spans="1:10" ht="30" x14ac:dyDescent="0.25">
      <c r="A12" s="146" t="s">
        <v>35</v>
      </c>
      <c r="B12" s="153">
        <v>96401</v>
      </c>
      <c r="C12" s="155" t="s">
        <v>93</v>
      </c>
      <c r="D12" s="152" t="s">
        <v>19</v>
      </c>
      <c r="E12" s="149"/>
      <c r="F12" s="144"/>
      <c r="G12" s="144"/>
      <c r="H12" s="162"/>
      <c r="I12" s="149"/>
      <c r="J12" s="161">
        <f>F12*G12</f>
        <v>0</v>
      </c>
    </row>
    <row r="13" spans="1:10" ht="30" x14ac:dyDescent="0.25">
      <c r="A13" s="146" t="s">
        <v>36</v>
      </c>
      <c r="B13" s="146">
        <v>97807</v>
      </c>
      <c r="C13" s="155" t="s">
        <v>449</v>
      </c>
      <c r="D13" s="152" t="s">
        <v>19</v>
      </c>
      <c r="E13" s="149"/>
      <c r="F13" s="144"/>
      <c r="G13" s="144"/>
      <c r="H13" s="162"/>
      <c r="I13" s="149"/>
      <c r="J13" s="161">
        <f t="shared" ref="J13" si="0">F13*G13</f>
        <v>0</v>
      </c>
    </row>
    <row r="14" spans="1:10" ht="27" customHeight="1" x14ac:dyDescent="0.25">
      <c r="A14" s="146" t="s">
        <v>37</v>
      </c>
      <c r="B14" s="156" t="s">
        <v>360</v>
      </c>
      <c r="C14" s="157" t="s">
        <v>207</v>
      </c>
      <c r="D14" s="148" t="s">
        <v>29</v>
      </c>
      <c r="E14" s="144"/>
      <c r="F14" s="144"/>
      <c r="G14" s="144"/>
      <c r="H14" s="144"/>
      <c r="I14" s="162"/>
      <c r="J14" s="161">
        <f>E14*F14*G14*H14</f>
        <v>0</v>
      </c>
    </row>
    <row r="15" spans="1:10" ht="15.75" x14ac:dyDescent="0.25">
      <c r="A15" s="146" t="s">
        <v>255</v>
      </c>
      <c r="B15" s="158" t="s">
        <v>358</v>
      </c>
      <c r="C15" s="159" t="s">
        <v>359</v>
      </c>
      <c r="D15" s="148" t="s">
        <v>19</v>
      </c>
      <c r="E15" s="144"/>
      <c r="F15" s="144"/>
      <c r="G15" s="144"/>
      <c r="H15" s="144"/>
      <c r="I15" s="149"/>
      <c r="J15" s="161">
        <f>E15*F15*G15</f>
        <v>0</v>
      </c>
    </row>
    <row r="16" spans="1:10" ht="15.75" x14ac:dyDescent="0.25">
      <c r="A16" s="146" t="s">
        <v>256</v>
      </c>
      <c r="B16" s="47" t="s">
        <v>57</v>
      </c>
      <c r="C16" s="160" t="s">
        <v>21</v>
      </c>
      <c r="D16" s="152" t="s">
        <v>22</v>
      </c>
      <c r="E16" s="144"/>
      <c r="F16" s="149"/>
      <c r="G16" s="149"/>
      <c r="H16" s="149"/>
      <c r="I16" s="149"/>
      <c r="J16" s="161">
        <f t="shared" ref="J16:J18" si="1">E16</f>
        <v>0</v>
      </c>
    </row>
    <row r="17" spans="1:11" ht="15.75" x14ac:dyDescent="0.25">
      <c r="A17" s="146" t="s">
        <v>672</v>
      </c>
      <c r="B17" s="47" t="s">
        <v>58</v>
      </c>
      <c r="C17" s="160" t="s">
        <v>94</v>
      </c>
      <c r="D17" s="152" t="s">
        <v>22</v>
      </c>
      <c r="E17" s="144"/>
      <c r="F17" s="149"/>
      <c r="G17" s="149"/>
      <c r="H17" s="149"/>
      <c r="I17" s="149"/>
      <c r="J17" s="161">
        <f t="shared" si="1"/>
        <v>0</v>
      </c>
    </row>
    <row r="18" spans="1:11" ht="15.75" x14ac:dyDescent="0.25">
      <c r="A18" s="146" t="s">
        <v>673</v>
      </c>
      <c r="B18" s="47" t="s">
        <v>59</v>
      </c>
      <c r="C18" s="160" t="s">
        <v>95</v>
      </c>
      <c r="D18" s="152" t="s">
        <v>22</v>
      </c>
      <c r="E18" s="144"/>
      <c r="F18" s="149"/>
      <c r="G18" s="149"/>
      <c r="H18" s="149"/>
      <c r="I18" s="149"/>
      <c r="J18" s="161">
        <f t="shared" si="1"/>
        <v>0</v>
      </c>
    </row>
    <row r="19" spans="1:11" x14ac:dyDescent="0.25">
      <c r="A19" s="149"/>
      <c r="B19" s="149"/>
      <c r="C19" s="149"/>
      <c r="D19" s="149"/>
      <c r="E19" s="149"/>
      <c r="F19" s="149"/>
      <c r="G19" s="149"/>
      <c r="H19" s="149"/>
      <c r="I19" s="149"/>
      <c r="J19" s="149"/>
    </row>
    <row r="20" spans="1:11" ht="15" customHeight="1" x14ac:dyDescent="0.25">
      <c r="A20" s="83" t="s">
        <v>586</v>
      </c>
      <c r="B20" s="83"/>
      <c r="C20" s="83"/>
      <c r="D20" s="83"/>
      <c r="E20" s="83"/>
      <c r="F20" s="83"/>
      <c r="G20" s="83"/>
      <c r="H20" s="83"/>
      <c r="I20" s="83"/>
      <c r="J20" s="83"/>
      <c r="K20" s="95"/>
    </row>
    <row r="21" spans="1:11" ht="15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95"/>
    </row>
  </sheetData>
  <sheetProtection password="F990" sheet="1" objects="1" scenarios="1"/>
  <mergeCells count="9">
    <mergeCell ref="A1:J1"/>
    <mergeCell ref="A2:J2"/>
    <mergeCell ref="I3:I4"/>
    <mergeCell ref="I5:I6"/>
    <mergeCell ref="A20:J21"/>
    <mergeCell ref="B4:H4"/>
    <mergeCell ref="B6:H6"/>
    <mergeCell ref="B5:H5"/>
    <mergeCell ref="B3:H3"/>
  </mergeCells>
  <pageMargins left="0.511811024" right="0.511811024" top="0.78740157499999996" bottom="0.78740157499999996" header="0.31496062000000002" footer="0.31496062000000002"/>
  <pageSetup paperSize="9" scale="4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70" workbookViewId="0">
      <selection activeCell="A24" activeCellId="10" sqref="A2:L2 A3:A5 A6 K3:L6 A7:L7 A8:E21 I8:I21 H14:H21 J14:J21 L8:L21 A24:L25"/>
    </sheetView>
  </sheetViews>
  <sheetFormatPr defaultRowHeight="15" x14ac:dyDescent="0.25"/>
  <cols>
    <col min="1" max="1" width="9.140625" style="3"/>
    <col min="2" max="2" width="14.5703125" style="3" customWidth="1"/>
    <col min="3" max="3" width="105.42578125" style="3" bestFit="1" customWidth="1"/>
    <col min="4" max="4" width="13.7109375" style="3" bestFit="1" customWidth="1"/>
    <col min="5" max="5" width="19.42578125" style="3" bestFit="1" customWidth="1"/>
    <col min="6" max="6" width="22.7109375" style="3" bestFit="1" customWidth="1"/>
    <col min="7" max="7" width="17.5703125" style="3" customWidth="1"/>
    <col min="8" max="8" width="17.5703125" style="3" bestFit="1" customWidth="1"/>
    <col min="9" max="9" width="23.42578125" style="3" bestFit="1" customWidth="1"/>
    <col min="10" max="10" width="23.28515625" style="3" bestFit="1" customWidth="1"/>
    <col min="11" max="11" width="16.28515625" style="3" bestFit="1" customWidth="1"/>
    <col min="12" max="12" width="21.85546875" style="3" bestFit="1" customWidth="1"/>
    <col min="13" max="16384" width="9.140625" style="3"/>
  </cols>
  <sheetData>
    <row r="1" spans="1:12" ht="76.5" customHeight="1" x14ac:dyDescent="0.25">
      <c r="A1" s="60" t="s">
        <v>679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8.75" x14ac:dyDescent="0.25">
      <c r="A2" s="43" t="s">
        <v>467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96" t="s">
        <v>11</v>
      </c>
      <c r="B3" s="163"/>
      <c r="C3" s="164"/>
      <c r="D3" s="164"/>
      <c r="E3" s="164"/>
      <c r="F3" s="164"/>
      <c r="G3" s="164"/>
      <c r="H3" s="164"/>
      <c r="I3" s="164"/>
      <c r="J3" s="165"/>
      <c r="K3" s="45" t="s">
        <v>15</v>
      </c>
      <c r="L3" s="46" t="str">
        <f>'PLANILHA ORÇAMENTÁRIA'!H3</f>
        <v>SINAPI</v>
      </c>
    </row>
    <row r="4" spans="1:12" x14ac:dyDescent="0.25">
      <c r="A4" s="96" t="s">
        <v>12</v>
      </c>
      <c r="B4" s="163"/>
      <c r="C4" s="164"/>
      <c r="D4" s="164"/>
      <c r="E4" s="164"/>
      <c r="F4" s="164"/>
      <c r="G4" s="164"/>
      <c r="H4" s="164"/>
      <c r="I4" s="164"/>
      <c r="J4" s="165"/>
      <c r="K4" s="45"/>
      <c r="L4" s="47" t="str">
        <f>'PLANILHA ORÇAMENTÁRIA'!H4</f>
        <v>TO - Janeiro/2018</v>
      </c>
    </row>
    <row r="5" spans="1:12" x14ac:dyDescent="0.25">
      <c r="A5" s="96" t="s">
        <v>13</v>
      </c>
      <c r="B5" s="163"/>
      <c r="C5" s="164"/>
      <c r="D5" s="164"/>
      <c r="E5" s="164"/>
      <c r="F5" s="164"/>
      <c r="G5" s="164"/>
      <c r="H5" s="164"/>
      <c r="I5" s="164"/>
      <c r="J5" s="165"/>
      <c r="K5" s="48">
        <f>BDI!I22</f>
        <v>0.24666704095238123</v>
      </c>
      <c r="L5" s="46" t="str">
        <f>'PLANILHA ORÇAMENTÁRIA'!H5</f>
        <v>SICRO</v>
      </c>
    </row>
    <row r="6" spans="1:12" x14ac:dyDescent="0.25">
      <c r="A6" s="96" t="s">
        <v>14</v>
      </c>
      <c r="B6" s="163"/>
      <c r="C6" s="164"/>
      <c r="D6" s="164"/>
      <c r="E6" s="164"/>
      <c r="F6" s="164"/>
      <c r="G6" s="164"/>
      <c r="H6" s="164"/>
      <c r="I6" s="164"/>
      <c r="J6" s="165"/>
      <c r="K6" s="48"/>
      <c r="L6" s="47" t="str">
        <f>'PLANILHA ORÇAMENTÁRIA'!H6</f>
        <v>TO - Setembro/2017</v>
      </c>
    </row>
    <row r="7" spans="1:12" ht="30" x14ac:dyDescent="0.25">
      <c r="A7" s="50" t="s">
        <v>363</v>
      </c>
      <c r="B7" s="50" t="s">
        <v>1</v>
      </c>
      <c r="C7" s="50" t="s">
        <v>457</v>
      </c>
      <c r="D7" s="50" t="s">
        <v>236</v>
      </c>
      <c r="E7" s="50" t="s">
        <v>3</v>
      </c>
      <c r="F7" s="50" t="s">
        <v>661</v>
      </c>
      <c r="G7" s="50" t="s">
        <v>662</v>
      </c>
      <c r="H7" s="50" t="s">
        <v>663</v>
      </c>
      <c r="I7" s="50" t="s">
        <v>587</v>
      </c>
      <c r="J7" s="50" t="s">
        <v>665</v>
      </c>
      <c r="K7" s="50" t="s">
        <v>664</v>
      </c>
      <c r="L7" s="50" t="s">
        <v>458</v>
      </c>
    </row>
    <row r="8" spans="1:12" ht="30" x14ac:dyDescent="0.25">
      <c r="A8" s="97" t="s">
        <v>48</v>
      </c>
      <c r="B8" s="153">
        <v>95302</v>
      </c>
      <c r="C8" s="169" t="s">
        <v>97</v>
      </c>
      <c r="D8" s="153" t="s">
        <v>38</v>
      </c>
      <c r="E8" s="153"/>
      <c r="F8" s="92"/>
      <c r="G8" s="92"/>
      <c r="H8" s="92"/>
      <c r="I8" s="97"/>
      <c r="J8" s="92"/>
      <c r="K8" s="92"/>
      <c r="L8" s="161">
        <f>F8*G8*H8*K8*(1+J8)</f>
        <v>0</v>
      </c>
    </row>
    <row r="9" spans="1:12" ht="15.75" x14ac:dyDescent="0.25">
      <c r="A9" s="97" t="s">
        <v>60</v>
      </c>
      <c r="B9" s="170">
        <v>95290</v>
      </c>
      <c r="C9" s="151" t="s">
        <v>77</v>
      </c>
      <c r="D9" s="152" t="s">
        <v>55</v>
      </c>
      <c r="E9" s="153"/>
      <c r="F9" s="92"/>
      <c r="G9" s="92"/>
      <c r="H9" s="92"/>
      <c r="I9" s="97"/>
      <c r="J9" s="92"/>
      <c r="K9" s="92"/>
      <c r="L9" s="161">
        <f t="shared" ref="L9:L13" si="0">F9*G9*H9*K9*(1+J9)</f>
        <v>0</v>
      </c>
    </row>
    <row r="10" spans="1:12" ht="45" x14ac:dyDescent="0.25">
      <c r="A10" s="97" t="s">
        <v>61</v>
      </c>
      <c r="B10" s="171">
        <v>95875</v>
      </c>
      <c r="C10" s="169" t="s">
        <v>468</v>
      </c>
      <c r="D10" s="153" t="s">
        <v>38</v>
      </c>
      <c r="E10" s="153"/>
      <c r="F10" s="92"/>
      <c r="G10" s="92"/>
      <c r="H10" s="92"/>
      <c r="I10" s="97"/>
      <c r="J10" s="92"/>
      <c r="K10" s="92"/>
      <c r="L10" s="161">
        <f t="shared" si="0"/>
        <v>0</v>
      </c>
    </row>
    <row r="11" spans="1:12" ht="30" x14ac:dyDescent="0.25">
      <c r="A11" s="97" t="s">
        <v>98</v>
      </c>
      <c r="B11" s="171">
        <v>93590</v>
      </c>
      <c r="C11" s="169" t="s">
        <v>355</v>
      </c>
      <c r="D11" s="153" t="s">
        <v>38</v>
      </c>
      <c r="E11" s="153"/>
      <c r="F11" s="92"/>
      <c r="G11" s="92"/>
      <c r="H11" s="92"/>
      <c r="I11" s="97"/>
      <c r="J11" s="92"/>
      <c r="K11" s="92"/>
      <c r="L11" s="161">
        <f t="shared" si="0"/>
        <v>0</v>
      </c>
    </row>
    <row r="12" spans="1:12" ht="30" x14ac:dyDescent="0.25">
      <c r="A12" s="97" t="s">
        <v>99</v>
      </c>
      <c r="B12" s="156">
        <v>93591</v>
      </c>
      <c r="C12" s="159" t="s">
        <v>568</v>
      </c>
      <c r="D12" s="156" t="s">
        <v>38</v>
      </c>
      <c r="E12" s="153"/>
      <c r="F12" s="92"/>
      <c r="G12" s="92"/>
      <c r="H12" s="92"/>
      <c r="I12" s="97"/>
      <c r="J12" s="92"/>
      <c r="K12" s="92"/>
      <c r="L12" s="161">
        <f t="shared" si="0"/>
        <v>0</v>
      </c>
    </row>
    <row r="13" spans="1:12" ht="30" x14ac:dyDescent="0.25">
      <c r="A13" s="97" t="s">
        <v>356</v>
      </c>
      <c r="B13" s="156">
        <v>93593</v>
      </c>
      <c r="C13" s="159" t="s">
        <v>569</v>
      </c>
      <c r="D13" s="156" t="s">
        <v>38</v>
      </c>
      <c r="E13" s="153"/>
      <c r="F13" s="92"/>
      <c r="G13" s="92"/>
      <c r="H13" s="92"/>
      <c r="I13" s="97"/>
      <c r="J13" s="92"/>
      <c r="K13" s="92"/>
      <c r="L13" s="161">
        <f t="shared" si="0"/>
        <v>0</v>
      </c>
    </row>
    <row r="14" spans="1:12" ht="45" customHeight="1" x14ac:dyDescent="0.25">
      <c r="A14" s="97" t="s">
        <v>357</v>
      </c>
      <c r="B14" s="97">
        <v>93176</v>
      </c>
      <c r="C14" s="172" t="s">
        <v>579</v>
      </c>
      <c r="D14" s="97" t="s">
        <v>39</v>
      </c>
      <c r="E14" s="97"/>
      <c r="F14" s="92"/>
      <c r="G14" s="92"/>
      <c r="H14" s="97"/>
      <c r="I14" s="97">
        <f>3.1*1000</f>
        <v>3100</v>
      </c>
      <c r="J14" s="97"/>
      <c r="K14" s="92"/>
      <c r="L14" s="161">
        <f t="shared" ref="L14:L21" si="1">F14*G14*I14*K14</f>
        <v>0</v>
      </c>
    </row>
    <row r="15" spans="1:12" ht="46.5" customHeight="1" x14ac:dyDescent="0.25">
      <c r="A15" s="97" t="s">
        <v>469</v>
      </c>
      <c r="B15" s="97">
        <v>93176</v>
      </c>
      <c r="C15" s="172" t="s">
        <v>590</v>
      </c>
      <c r="D15" s="97" t="s">
        <v>39</v>
      </c>
      <c r="E15" s="97"/>
      <c r="F15" s="92"/>
      <c r="G15" s="92"/>
      <c r="H15" s="97"/>
      <c r="I15" s="97">
        <f>1.2*1000</f>
        <v>1200</v>
      </c>
      <c r="J15" s="97"/>
      <c r="K15" s="92"/>
      <c r="L15" s="161">
        <f t="shared" si="1"/>
        <v>0</v>
      </c>
    </row>
    <row r="16" spans="1:12" ht="45" customHeight="1" x14ac:dyDescent="0.25">
      <c r="A16" s="97" t="s">
        <v>470</v>
      </c>
      <c r="B16" s="97">
        <v>93177</v>
      </c>
      <c r="C16" s="172" t="s">
        <v>580</v>
      </c>
      <c r="D16" s="97" t="s">
        <v>39</v>
      </c>
      <c r="E16" s="97"/>
      <c r="F16" s="92"/>
      <c r="G16" s="92"/>
      <c r="H16" s="97"/>
      <c r="I16" s="97">
        <f>3.1*1000</f>
        <v>3100</v>
      </c>
      <c r="J16" s="97"/>
      <c r="K16" s="92"/>
      <c r="L16" s="161">
        <f t="shared" si="1"/>
        <v>0</v>
      </c>
    </row>
    <row r="17" spans="1:12" ht="50.25" customHeight="1" x14ac:dyDescent="0.25">
      <c r="A17" s="97" t="s">
        <v>471</v>
      </c>
      <c r="B17" s="97">
        <v>93177</v>
      </c>
      <c r="C17" s="172" t="s">
        <v>589</v>
      </c>
      <c r="D17" s="97" t="s">
        <v>39</v>
      </c>
      <c r="E17" s="97"/>
      <c r="F17" s="92"/>
      <c r="G17" s="92"/>
      <c r="H17" s="97"/>
      <c r="I17" s="97">
        <f>1.2*1000</f>
        <v>1200</v>
      </c>
      <c r="J17" s="97"/>
      <c r="K17" s="92"/>
      <c r="L17" s="161">
        <f t="shared" si="1"/>
        <v>0</v>
      </c>
    </row>
    <row r="18" spans="1:12" ht="45" customHeight="1" x14ac:dyDescent="0.25">
      <c r="A18" s="97" t="s">
        <v>472</v>
      </c>
      <c r="B18" s="97">
        <v>93178</v>
      </c>
      <c r="C18" s="172" t="s">
        <v>581</v>
      </c>
      <c r="D18" s="97" t="s">
        <v>39</v>
      </c>
      <c r="E18" s="97"/>
      <c r="F18" s="92"/>
      <c r="G18" s="92"/>
      <c r="H18" s="97"/>
      <c r="I18" s="97">
        <f>3.1*1000</f>
        <v>3100</v>
      </c>
      <c r="J18" s="97"/>
      <c r="K18" s="92"/>
      <c r="L18" s="161">
        <f t="shared" si="1"/>
        <v>0</v>
      </c>
    </row>
    <row r="19" spans="1:12" ht="51.75" customHeight="1" x14ac:dyDescent="0.25">
      <c r="A19" s="97" t="s">
        <v>473</v>
      </c>
      <c r="B19" s="97">
        <v>93178</v>
      </c>
      <c r="C19" s="172" t="s">
        <v>588</v>
      </c>
      <c r="D19" s="97" t="s">
        <v>39</v>
      </c>
      <c r="E19" s="97"/>
      <c r="F19" s="92"/>
      <c r="G19" s="92"/>
      <c r="H19" s="97"/>
      <c r="I19" s="97">
        <f>1.2*1000</f>
        <v>1200</v>
      </c>
      <c r="J19" s="97"/>
      <c r="K19" s="92"/>
      <c r="L19" s="161">
        <f t="shared" si="1"/>
        <v>0</v>
      </c>
    </row>
    <row r="20" spans="1:12" ht="45" customHeight="1" x14ac:dyDescent="0.25">
      <c r="A20" s="97" t="s">
        <v>474</v>
      </c>
      <c r="B20" s="97">
        <v>93179</v>
      </c>
      <c r="C20" s="172" t="s">
        <v>582</v>
      </c>
      <c r="D20" s="97" t="s">
        <v>39</v>
      </c>
      <c r="E20" s="97"/>
      <c r="F20" s="92"/>
      <c r="G20" s="92"/>
      <c r="H20" s="97"/>
      <c r="I20" s="97">
        <f>3.1*1000</f>
        <v>3100</v>
      </c>
      <c r="J20" s="97"/>
      <c r="K20" s="92"/>
      <c r="L20" s="161">
        <f t="shared" si="1"/>
        <v>0</v>
      </c>
    </row>
    <row r="21" spans="1:12" ht="48.75" customHeight="1" x14ac:dyDescent="0.25">
      <c r="A21" s="97" t="s">
        <v>572</v>
      </c>
      <c r="B21" s="153">
        <v>93179</v>
      </c>
      <c r="C21" s="169" t="s">
        <v>578</v>
      </c>
      <c r="D21" s="153" t="s">
        <v>39</v>
      </c>
      <c r="E21" s="153"/>
      <c r="F21" s="92"/>
      <c r="G21" s="92"/>
      <c r="H21" s="153"/>
      <c r="I21" s="97">
        <f>1.2*1000</f>
        <v>1200</v>
      </c>
      <c r="J21" s="153"/>
      <c r="K21" s="92"/>
      <c r="L21" s="161">
        <f t="shared" si="1"/>
        <v>0</v>
      </c>
    </row>
    <row r="22" spans="1:12" x14ac:dyDescent="0.25">
      <c r="A22" s="166" t="s">
        <v>591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8"/>
    </row>
    <row r="23" spans="1:12" x14ac:dyDescent="0.25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5"/>
    </row>
    <row r="24" spans="1:12" ht="15" customHeight="1" x14ac:dyDescent="0.25">
      <c r="A24" s="83" t="s">
        <v>586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ht="15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</sheetData>
  <sheetProtection password="F990" sheet="1" objects="1" scenarios="1"/>
  <mergeCells count="10">
    <mergeCell ref="A24:L25"/>
    <mergeCell ref="K5:K6"/>
    <mergeCell ref="B6:J6"/>
    <mergeCell ref="B5:J5"/>
    <mergeCell ref="A23:L23"/>
    <mergeCell ref="A1:L1"/>
    <mergeCell ref="A2:L2"/>
    <mergeCell ref="K3:K4"/>
    <mergeCell ref="B4:J4"/>
    <mergeCell ref="B3:J3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view="pageBreakPreview" topLeftCell="A4" zoomScale="60" zoomScaleNormal="100" workbookViewId="0">
      <selection activeCell="L13" sqref="L13"/>
    </sheetView>
  </sheetViews>
  <sheetFormatPr defaultRowHeight="15" x14ac:dyDescent="0.25"/>
  <cols>
    <col min="1" max="1" width="9.140625" style="3"/>
    <col min="2" max="2" width="12" style="3" bestFit="1" customWidth="1"/>
    <col min="3" max="3" width="64.140625" style="3" customWidth="1"/>
    <col min="4" max="4" width="13.7109375" style="3" bestFit="1" customWidth="1"/>
    <col min="5" max="5" width="22.7109375" style="3" bestFit="1" customWidth="1"/>
    <col min="6" max="6" width="14.7109375" style="3" bestFit="1" customWidth="1"/>
    <col min="7" max="7" width="18" style="3" bestFit="1" customWidth="1"/>
    <col min="8" max="8" width="21.85546875" style="3" bestFit="1" customWidth="1"/>
    <col min="9" max="16384" width="9.140625" style="3"/>
  </cols>
  <sheetData>
    <row r="1" spans="1:8" ht="71.25" customHeight="1" x14ac:dyDescent="0.25">
      <c r="A1" s="60" t="s">
        <v>679</v>
      </c>
      <c r="B1" s="60"/>
      <c r="C1" s="60"/>
      <c r="D1" s="60"/>
      <c r="E1" s="60"/>
      <c r="F1" s="60"/>
      <c r="G1" s="60"/>
      <c r="H1" s="60"/>
    </row>
    <row r="2" spans="1:8" ht="18.75" x14ac:dyDescent="0.25">
      <c r="A2" s="43" t="s">
        <v>475</v>
      </c>
      <c r="B2" s="43"/>
      <c r="C2" s="43"/>
      <c r="D2" s="43"/>
      <c r="E2" s="43"/>
      <c r="F2" s="43"/>
      <c r="G2" s="43"/>
      <c r="H2" s="43"/>
    </row>
    <row r="3" spans="1:8" x14ac:dyDescent="0.25">
      <c r="A3" s="96" t="s">
        <v>11</v>
      </c>
      <c r="B3" s="88"/>
      <c r="C3" s="88"/>
      <c r="D3" s="88"/>
      <c r="E3" s="88"/>
      <c r="F3" s="88"/>
      <c r="G3" s="45" t="s">
        <v>15</v>
      </c>
      <c r="H3" s="46" t="str">
        <f>'PLANILHA ORÇAMENTÁRIA'!H3</f>
        <v>SINAPI</v>
      </c>
    </row>
    <row r="4" spans="1:8" x14ac:dyDescent="0.25">
      <c r="A4" s="96" t="s">
        <v>12</v>
      </c>
      <c r="B4" s="88"/>
      <c r="C4" s="88"/>
      <c r="D4" s="88"/>
      <c r="E4" s="88"/>
      <c r="F4" s="88"/>
      <c r="G4" s="45"/>
      <c r="H4" s="47" t="str">
        <f>'PLANILHA ORÇAMENTÁRIA'!H4</f>
        <v>TO - Janeiro/2018</v>
      </c>
    </row>
    <row r="5" spans="1:8" x14ac:dyDescent="0.25">
      <c r="A5" s="96" t="s">
        <v>13</v>
      </c>
      <c r="B5" s="88"/>
      <c r="C5" s="88"/>
      <c r="D5" s="88"/>
      <c r="E5" s="88"/>
      <c r="F5" s="88"/>
      <c r="G5" s="48">
        <f>BDI!I22</f>
        <v>0.24666704095238123</v>
      </c>
      <c r="H5" s="46" t="str">
        <f>'PLANILHA ORÇAMENTÁRIA'!H5</f>
        <v>SICRO</v>
      </c>
    </row>
    <row r="6" spans="1:8" x14ac:dyDescent="0.25">
      <c r="A6" s="96" t="s">
        <v>14</v>
      </c>
      <c r="B6" s="88"/>
      <c r="C6" s="88"/>
      <c r="D6" s="88"/>
      <c r="E6" s="88"/>
      <c r="F6" s="88"/>
      <c r="G6" s="48"/>
      <c r="H6" s="47" t="str">
        <f>'PLANILHA ORÇAMENTÁRIA'!H6</f>
        <v>TO - Setembro/2017</v>
      </c>
    </row>
    <row r="7" spans="1:8" x14ac:dyDescent="0.25">
      <c r="A7" s="50" t="s">
        <v>363</v>
      </c>
      <c r="B7" s="50" t="s">
        <v>1</v>
      </c>
      <c r="C7" s="50" t="s">
        <v>457</v>
      </c>
      <c r="D7" s="50" t="s">
        <v>236</v>
      </c>
      <c r="E7" s="50" t="s">
        <v>661</v>
      </c>
      <c r="F7" s="50" t="s">
        <v>662</v>
      </c>
      <c r="G7" s="50" t="s">
        <v>663</v>
      </c>
      <c r="H7" s="50" t="s">
        <v>458</v>
      </c>
    </row>
    <row r="8" spans="1:8" ht="15.75" x14ac:dyDescent="0.25">
      <c r="A8" s="171" t="s">
        <v>46</v>
      </c>
      <c r="B8" s="153">
        <v>93358</v>
      </c>
      <c r="C8" s="155" t="s">
        <v>115</v>
      </c>
      <c r="D8" s="152" t="s">
        <v>29</v>
      </c>
      <c r="E8" s="144"/>
      <c r="F8" s="144"/>
      <c r="G8" s="144"/>
      <c r="H8" s="161">
        <f>E8*F8*G8</f>
        <v>0</v>
      </c>
    </row>
    <row r="9" spans="1:8" ht="60" x14ac:dyDescent="0.25">
      <c r="A9" s="171" t="s">
        <v>47</v>
      </c>
      <c r="B9" s="153">
        <v>94267</v>
      </c>
      <c r="C9" s="174" t="s">
        <v>100</v>
      </c>
      <c r="D9" s="152" t="s">
        <v>41</v>
      </c>
      <c r="E9" s="144"/>
      <c r="F9" s="149"/>
      <c r="G9" s="149"/>
      <c r="H9" s="161">
        <f>E9</f>
        <v>0</v>
      </c>
    </row>
    <row r="10" spans="1:8" ht="60" x14ac:dyDescent="0.25">
      <c r="A10" s="171" t="s">
        <v>64</v>
      </c>
      <c r="B10" s="153">
        <v>94268</v>
      </c>
      <c r="C10" s="174" t="s">
        <v>101</v>
      </c>
      <c r="D10" s="152" t="s">
        <v>41</v>
      </c>
      <c r="E10" s="144"/>
      <c r="F10" s="149"/>
      <c r="G10" s="149"/>
      <c r="H10" s="161">
        <f t="shared" ref="H10:H24" si="0">E10</f>
        <v>0</v>
      </c>
    </row>
    <row r="11" spans="1:8" ht="60" x14ac:dyDescent="0.25">
      <c r="A11" s="171" t="s">
        <v>119</v>
      </c>
      <c r="B11" s="153">
        <v>94269</v>
      </c>
      <c r="C11" s="174" t="s">
        <v>100</v>
      </c>
      <c r="D11" s="152" t="s">
        <v>41</v>
      </c>
      <c r="E11" s="144"/>
      <c r="F11" s="149"/>
      <c r="G11" s="149"/>
      <c r="H11" s="161">
        <f t="shared" si="0"/>
        <v>0</v>
      </c>
    </row>
    <row r="12" spans="1:8" ht="60" x14ac:dyDescent="0.25">
      <c r="A12" s="171" t="s">
        <v>120</v>
      </c>
      <c r="B12" s="153">
        <v>94270</v>
      </c>
      <c r="C12" s="174" t="s">
        <v>102</v>
      </c>
      <c r="D12" s="152" t="s">
        <v>41</v>
      </c>
      <c r="E12" s="144"/>
      <c r="F12" s="149"/>
      <c r="G12" s="149"/>
      <c r="H12" s="161">
        <f t="shared" si="0"/>
        <v>0</v>
      </c>
    </row>
    <row r="13" spans="1:8" ht="60" x14ac:dyDescent="0.25">
      <c r="A13" s="171" t="s">
        <v>121</v>
      </c>
      <c r="B13" s="153">
        <v>94271</v>
      </c>
      <c r="C13" s="174" t="s">
        <v>103</v>
      </c>
      <c r="D13" s="152" t="s">
        <v>41</v>
      </c>
      <c r="E13" s="144"/>
      <c r="F13" s="149"/>
      <c r="G13" s="149"/>
      <c r="H13" s="161">
        <f t="shared" si="0"/>
        <v>0</v>
      </c>
    </row>
    <row r="14" spans="1:8" ht="60" x14ac:dyDescent="0.25">
      <c r="A14" s="171" t="s">
        <v>122</v>
      </c>
      <c r="B14" s="153">
        <v>94272</v>
      </c>
      <c r="C14" s="174" t="s">
        <v>104</v>
      </c>
      <c r="D14" s="152" t="s">
        <v>41</v>
      </c>
      <c r="E14" s="144"/>
      <c r="F14" s="149"/>
      <c r="G14" s="149"/>
      <c r="H14" s="161">
        <f t="shared" si="0"/>
        <v>0</v>
      </c>
    </row>
    <row r="15" spans="1:8" ht="60" x14ac:dyDescent="0.25">
      <c r="A15" s="171" t="s">
        <v>123</v>
      </c>
      <c r="B15" s="153">
        <v>94273</v>
      </c>
      <c r="C15" s="174" t="s">
        <v>105</v>
      </c>
      <c r="D15" s="152" t="s">
        <v>41</v>
      </c>
      <c r="E15" s="144"/>
      <c r="F15" s="149"/>
      <c r="G15" s="149"/>
      <c r="H15" s="161">
        <f t="shared" si="0"/>
        <v>0</v>
      </c>
    </row>
    <row r="16" spans="1:8" ht="60" x14ac:dyDescent="0.25">
      <c r="A16" s="171" t="s">
        <v>257</v>
      </c>
      <c r="B16" s="153">
        <v>94274</v>
      </c>
      <c r="C16" s="174" t="s">
        <v>106</v>
      </c>
      <c r="D16" s="152" t="s">
        <v>41</v>
      </c>
      <c r="E16" s="144"/>
      <c r="F16" s="149"/>
      <c r="G16" s="149"/>
      <c r="H16" s="161">
        <f t="shared" si="0"/>
        <v>0</v>
      </c>
    </row>
    <row r="17" spans="1:12" ht="30" x14ac:dyDescent="0.25">
      <c r="A17" s="171" t="s">
        <v>258</v>
      </c>
      <c r="B17" s="153">
        <v>94281</v>
      </c>
      <c r="C17" s="174" t="s">
        <v>107</v>
      </c>
      <c r="D17" s="152" t="s">
        <v>41</v>
      </c>
      <c r="E17" s="144"/>
      <c r="F17" s="149"/>
      <c r="G17" s="149"/>
      <c r="H17" s="161">
        <f t="shared" si="0"/>
        <v>0</v>
      </c>
    </row>
    <row r="18" spans="1:12" ht="30" x14ac:dyDescent="0.25">
      <c r="A18" s="171" t="s">
        <v>259</v>
      </c>
      <c r="B18" s="153">
        <v>94282</v>
      </c>
      <c r="C18" s="174" t="s">
        <v>108</v>
      </c>
      <c r="D18" s="152" t="s">
        <v>41</v>
      </c>
      <c r="E18" s="144"/>
      <c r="F18" s="149"/>
      <c r="G18" s="149"/>
      <c r="H18" s="161">
        <f t="shared" si="0"/>
        <v>0</v>
      </c>
    </row>
    <row r="19" spans="1:12" ht="30" x14ac:dyDescent="0.25">
      <c r="A19" s="171" t="s">
        <v>260</v>
      </c>
      <c r="B19" s="153">
        <v>94283</v>
      </c>
      <c r="C19" s="174" t="s">
        <v>109</v>
      </c>
      <c r="D19" s="152" t="s">
        <v>41</v>
      </c>
      <c r="E19" s="144"/>
      <c r="F19" s="149"/>
      <c r="G19" s="149"/>
      <c r="H19" s="161">
        <f t="shared" si="0"/>
        <v>0</v>
      </c>
    </row>
    <row r="20" spans="1:12" ht="30" x14ac:dyDescent="0.25">
      <c r="A20" s="171" t="s">
        <v>261</v>
      </c>
      <c r="B20" s="153">
        <v>94284</v>
      </c>
      <c r="C20" s="174" t="s">
        <v>110</v>
      </c>
      <c r="D20" s="152" t="s">
        <v>41</v>
      </c>
      <c r="E20" s="144"/>
      <c r="F20" s="149"/>
      <c r="G20" s="149"/>
      <c r="H20" s="161">
        <f t="shared" si="0"/>
        <v>0</v>
      </c>
    </row>
    <row r="21" spans="1:12" ht="30" x14ac:dyDescent="0.25">
      <c r="A21" s="171" t="s">
        <v>124</v>
      </c>
      <c r="B21" s="153">
        <v>94287</v>
      </c>
      <c r="C21" s="174" t="s">
        <v>111</v>
      </c>
      <c r="D21" s="152" t="s">
        <v>41</v>
      </c>
      <c r="E21" s="144"/>
      <c r="F21" s="149"/>
      <c r="G21" s="149"/>
      <c r="H21" s="161">
        <f t="shared" si="0"/>
        <v>0</v>
      </c>
    </row>
    <row r="22" spans="1:12" ht="30" x14ac:dyDescent="0.25">
      <c r="A22" s="171" t="s">
        <v>141</v>
      </c>
      <c r="B22" s="153">
        <v>94288</v>
      </c>
      <c r="C22" s="174" t="s">
        <v>112</v>
      </c>
      <c r="D22" s="152" t="s">
        <v>41</v>
      </c>
      <c r="E22" s="144"/>
      <c r="F22" s="149"/>
      <c r="G22" s="149"/>
      <c r="H22" s="161">
        <f t="shared" si="0"/>
        <v>0</v>
      </c>
    </row>
    <row r="23" spans="1:12" ht="30" x14ac:dyDescent="0.25">
      <c r="A23" s="171" t="s">
        <v>142</v>
      </c>
      <c r="B23" s="153">
        <v>94289</v>
      </c>
      <c r="C23" s="174" t="s">
        <v>113</v>
      </c>
      <c r="D23" s="152" t="s">
        <v>41</v>
      </c>
      <c r="E23" s="144"/>
      <c r="F23" s="149"/>
      <c r="G23" s="149"/>
      <c r="H23" s="161">
        <f t="shared" si="0"/>
        <v>0</v>
      </c>
    </row>
    <row r="24" spans="1:12" ht="30" x14ac:dyDescent="0.25">
      <c r="A24" s="171" t="s">
        <v>143</v>
      </c>
      <c r="B24" s="153">
        <v>94290</v>
      </c>
      <c r="C24" s="174" t="s">
        <v>114</v>
      </c>
      <c r="D24" s="152" t="s">
        <v>41</v>
      </c>
      <c r="E24" s="144"/>
      <c r="F24" s="149"/>
      <c r="G24" s="149"/>
      <c r="H24" s="161">
        <f t="shared" si="0"/>
        <v>0</v>
      </c>
    </row>
    <row r="27" spans="1:12" ht="15" customHeight="1" x14ac:dyDescent="0.25">
      <c r="A27" s="83" t="s">
        <v>586</v>
      </c>
      <c r="B27" s="83"/>
      <c r="C27" s="83"/>
      <c r="D27" s="83"/>
      <c r="E27" s="83"/>
      <c r="F27" s="83"/>
      <c r="G27" s="83"/>
      <c r="H27" s="83"/>
      <c r="I27" s="173"/>
      <c r="J27" s="173"/>
      <c r="K27" s="173"/>
      <c r="L27" s="173"/>
    </row>
    <row r="28" spans="1:12" ht="15" customHeight="1" x14ac:dyDescent="0.25">
      <c r="A28" s="83"/>
      <c r="B28" s="83"/>
      <c r="C28" s="83"/>
      <c r="D28" s="83"/>
      <c r="E28" s="83"/>
      <c r="F28" s="83"/>
      <c r="G28" s="83"/>
      <c r="H28" s="83"/>
      <c r="I28" s="173"/>
      <c r="J28" s="173"/>
      <c r="K28" s="173"/>
      <c r="L28" s="173"/>
    </row>
  </sheetData>
  <sheetProtection password="F990" sheet="1" objects="1" scenarios="1"/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5"/>
  <sheetViews>
    <sheetView view="pageBreakPreview" zoomScale="85" zoomScaleNormal="100" zoomScaleSheetLayoutView="85" workbookViewId="0">
      <selection activeCell="H12" sqref="H12"/>
    </sheetView>
  </sheetViews>
  <sheetFormatPr defaultRowHeight="15" x14ac:dyDescent="0.25"/>
  <cols>
    <col min="1" max="1" width="9.140625" style="3"/>
    <col min="2" max="2" width="9.85546875" style="3" bestFit="1" customWidth="1"/>
    <col min="3" max="3" width="55.140625" style="3" customWidth="1"/>
    <col min="4" max="4" width="13.7109375" style="3" bestFit="1" customWidth="1"/>
    <col min="5" max="5" width="21.85546875" style="3" bestFit="1" customWidth="1"/>
    <col min="6" max="6" width="22.7109375" style="3" bestFit="1" customWidth="1"/>
    <col min="7" max="7" width="16.42578125" style="3" customWidth="1"/>
    <col min="8" max="8" width="23.42578125" style="3" bestFit="1" customWidth="1"/>
    <col min="9" max="9" width="21.85546875" style="177" bestFit="1" customWidth="1"/>
    <col min="10" max="16384" width="9.140625" style="3"/>
  </cols>
  <sheetData>
    <row r="1" spans="1:9" ht="62.25" customHeight="1" x14ac:dyDescent="0.25">
      <c r="A1" s="60" t="s">
        <v>679</v>
      </c>
      <c r="B1" s="60"/>
      <c r="C1" s="60"/>
      <c r="D1" s="60"/>
      <c r="E1" s="60"/>
      <c r="F1" s="60"/>
      <c r="G1" s="60"/>
      <c r="H1" s="60"/>
      <c r="I1" s="60"/>
    </row>
    <row r="2" spans="1:9" ht="18.75" x14ac:dyDescent="0.25">
      <c r="A2" s="43" t="s">
        <v>477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96" t="s">
        <v>11</v>
      </c>
      <c r="B3" s="88"/>
      <c r="C3" s="88"/>
      <c r="D3" s="88"/>
      <c r="E3" s="88"/>
      <c r="F3" s="88"/>
      <c r="G3" s="88"/>
      <c r="H3" s="45" t="s">
        <v>15</v>
      </c>
      <c r="I3" s="105" t="str">
        <f>'PLANILHA ORÇAMENTÁRIA'!H3</f>
        <v>SINAPI</v>
      </c>
    </row>
    <row r="4" spans="1:9" x14ac:dyDescent="0.25">
      <c r="A4" s="96" t="s">
        <v>12</v>
      </c>
      <c r="B4" s="88"/>
      <c r="C4" s="88"/>
      <c r="D4" s="88"/>
      <c r="E4" s="88"/>
      <c r="F4" s="88"/>
      <c r="G4" s="88"/>
      <c r="H4" s="45"/>
      <c r="I4" s="171" t="str">
        <f>'PLANILHA ORÇAMENTÁRIA'!H4</f>
        <v>TO - Janeiro/2018</v>
      </c>
    </row>
    <row r="5" spans="1:9" x14ac:dyDescent="0.25">
      <c r="A5" s="96" t="s">
        <v>13</v>
      </c>
      <c r="B5" s="88"/>
      <c r="C5" s="88"/>
      <c r="D5" s="88"/>
      <c r="E5" s="88"/>
      <c r="F5" s="88"/>
      <c r="G5" s="88"/>
      <c r="H5" s="48">
        <f>BDI!I22</f>
        <v>0.24666704095238123</v>
      </c>
      <c r="I5" s="105" t="str">
        <f>'PLANILHA ORÇAMENTÁRIA'!H5</f>
        <v>SICRO</v>
      </c>
    </row>
    <row r="6" spans="1:9" x14ac:dyDescent="0.25">
      <c r="A6" s="96" t="s">
        <v>14</v>
      </c>
      <c r="B6" s="88"/>
      <c r="C6" s="88"/>
      <c r="D6" s="88"/>
      <c r="E6" s="88"/>
      <c r="F6" s="88"/>
      <c r="G6" s="88"/>
      <c r="H6" s="48"/>
      <c r="I6" s="171" t="str">
        <f>'PLANILHA ORÇAMENTÁRIA'!H6</f>
        <v>TO - Setembro/2017</v>
      </c>
    </row>
    <row r="7" spans="1:9" x14ac:dyDescent="0.25">
      <c r="A7" s="50" t="s">
        <v>363</v>
      </c>
      <c r="B7" s="50" t="s">
        <v>1</v>
      </c>
      <c r="C7" s="50" t="s">
        <v>457</v>
      </c>
      <c r="D7" s="50" t="s">
        <v>236</v>
      </c>
      <c r="E7" s="50" t="s">
        <v>3</v>
      </c>
      <c r="F7" s="50" t="s">
        <v>661</v>
      </c>
      <c r="G7" s="50" t="s">
        <v>662</v>
      </c>
      <c r="H7" s="50" t="s">
        <v>674</v>
      </c>
      <c r="I7" s="50" t="s">
        <v>458</v>
      </c>
    </row>
    <row r="8" spans="1:9" x14ac:dyDescent="0.25">
      <c r="A8" s="178" t="s">
        <v>44</v>
      </c>
      <c r="B8" s="179" t="s">
        <v>172</v>
      </c>
      <c r="C8" s="179"/>
      <c r="D8" s="179"/>
      <c r="E8" s="179"/>
      <c r="F8" s="179"/>
      <c r="G8" s="179"/>
      <c r="H8" s="179"/>
      <c r="I8" s="179"/>
    </row>
    <row r="9" spans="1:9" ht="75" x14ac:dyDescent="0.25">
      <c r="A9" s="180" t="s">
        <v>262</v>
      </c>
      <c r="B9" s="180">
        <v>90099</v>
      </c>
      <c r="C9" s="71" t="s">
        <v>478</v>
      </c>
      <c r="D9" s="152" t="s">
        <v>29</v>
      </c>
      <c r="E9" s="152"/>
      <c r="F9" s="144"/>
      <c r="G9" s="144"/>
      <c r="H9" s="144"/>
      <c r="I9" s="182">
        <f>F9*G9*H9</f>
        <v>0</v>
      </c>
    </row>
    <row r="10" spans="1:9" ht="75" x14ac:dyDescent="0.25">
      <c r="A10" s="180" t="s">
        <v>263</v>
      </c>
      <c r="B10" s="180">
        <v>90100</v>
      </c>
      <c r="C10" s="73" t="s">
        <v>134</v>
      </c>
      <c r="D10" s="152" t="s">
        <v>29</v>
      </c>
      <c r="E10" s="152"/>
      <c r="F10" s="144"/>
      <c r="G10" s="144"/>
      <c r="H10" s="144"/>
      <c r="I10" s="182">
        <f t="shared" ref="I10:I16" si="0">F10*G10*H10</f>
        <v>0</v>
      </c>
    </row>
    <row r="11" spans="1:9" ht="90" x14ac:dyDescent="0.25">
      <c r="A11" s="180" t="s">
        <v>264</v>
      </c>
      <c r="B11" s="180">
        <v>90101</v>
      </c>
      <c r="C11" s="73" t="s">
        <v>135</v>
      </c>
      <c r="D11" s="152" t="s">
        <v>29</v>
      </c>
      <c r="E11" s="152"/>
      <c r="F11" s="144"/>
      <c r="G11" s="144"/>
      <c r="H11" s="144"/>
      <c r="I11" s="182">
        <f t="shared" si="0"/>
        <v>0</v>
      </c>
    </row>
    <row r="12" spans="1:9" ht="90" x14ac:dyDescent="0.25">
      <c r="A12" s="180" t="s">
        <v>265</v>
      </c>
      <c r="B12" s="180">
        <v>90102</v>
      </c>
      <c r="C12" s="181" t="s">
        <v>136</v>
      </c>
      <c r="D12" s="152" t="s">
        <v>29</v>
      </c>
      <c r="E12" s="152"/>
      <c r="F12" s="144"/>
      <c r="G12" s="144"/>
      <c r="H12" s="144"/>
      <c r="I12" s="182">
        <f t="shared" si="0"/>
        <v>0</v>
      </c>
    </row>
    <row r="13" spans="1:9" ht="105" x14ac:dyDescent="0.25">
      <c r="A13" s="180" t="s">
        <v>266</v>
      </c>
      <c r="B13" s="180">
        <v>90105</v>
      </c>
      <c r="C13" s="181" t="s">
        <v>137</v>
      </c>
      <c r="D13" s="152" t="s">
        <v>29</v>
      </c>
      <c r="E13" s="152"/>
      <c r="F13" s="144"/>
      <c r="G13" s="144"/>
      <c r="H13" s="144"/>
      <c r="I13" s="182">
        <f t="shared" si="0"/>
        <v>0</v>
      </c>
    </row>
    <row r="14" spans="1:9" ht="75" x14ac:dyDescent="0.25">
      <c r="A14" s="180" t="s">
        <v>267</v>
      </c>
      <c r="B14" s="180">
        <v>90106</v>
      </c>
      <c r="C14" s="73" t="s">
        <v>138</v>
      </c>
      <c r="D14" s="152" t="s">
        <v>29</v>
      </c>
      <c r="E14" s="152"/>
      <c r="F14" s="144"/>
      <c r="G14" s="144"/>
      <c r="H14" s="144"/>
      <c r="I14" s="182">
        <f t="shared" si="0"/>
        <v>0</v>
      </c>
    </row>
    <row r="15" spans="1:9" ht="90" x14ac:dyDescent="0.25">
      <c r="A15" s="180" t="s">
        <v>268</v>
      </c>
      <c r="B15" s="180">
        <v>90107</v>
      </c>
      <c r="C15" s="73" t="s">
        <v>139</v>
      </c>
      <c r="D15" s="152" t="s">
        <v>29</v>
      </c>
      <c r="E15" s="152"/>
      <c r="F15" s="144"/>
      <c r="G15" s="144"/>
      <c r="H15" s="144"/>
      <c r="I15" s="182">
        <f t="shared" si="0"/>
        <v>0</v>
      </c>
    </row>
    <row r="16" spans="1:9" ht="90" x14ac:dyDescent="0.25">
      <c r="A16" s="180" t="s">
        <v>269</v>
      </c>
      <c r="B16" s="180">
        <v>90108</v>
      </c>
      <c r="C16" s="181" t="s">
        <v>140</v>
      </c>
      <c r="D16" s="152" t="s">
        <v>29</v>
      </c>
      <c r="E16" s="152"/>
      <c r="F16" s="144"/>
      <c r="G16" s="144"/>
      <c r="H16" s="144"/>
      <c r="I16" s="182">
        <f t="shared" si="0"/>
        <v>0</v>
      </c>
    </row>
    <row r="17" spans="1:9" x14ac:dyDescent="0.25">
      <c r="A17" s="178" t="s">
        <v>45</v>
      </c>
      <c r="B17" s="179" t="s">
        <v>173</v>
      </c>
      <c r="C17" s="179"/>
      <c r="D17" s="179"/>
      <c r="E17" s="179"/>
      <c r="F17" s="179"/>
      <c r="G17" s="179"/>
      <c r="H17" s="179"/>
      <c r="I17" s="179"/>
    </row>
    <row r="18" spans="1:9" ht="45" x14ac:dyDescent="0.25">
      <c r="A18" s="180" t="s">
        <v>270</v>
      </c>
      <c r="B18" s="180">
        <v>94037</v>
      </c>
      <c r="C18" s="181" t="s">
        <v>164</v>
      </c>
      <c r="D18" s="152" t="s">
        <v>19</v>
      </c>
      <c r="E18" s="152"/>
      <c r="F18" s="144"/>
      <c r="G18" s="144"/>
      <c r="H18" s="149"/>
      <c r="I18" s="182">
        <f>F18*G18</f>
        <v>0</v>
      </c>
    </row>
    <row r="19" spans="1:9" ht="60" x14ac:dyDescent="0.25">
      <c r="A19" s="180" t="s">
        <v>271</v>
      </c>
      <c r="B19" s="180">
        <v>94038</v>
      </c>
      <c r="C19" s="181" t="s">
        <v>165</v>
      </c>
      <c r="D19" s="152" t="s">
        <v>19</v>
      </c>
      <c r="E19" s="152"/>
      <c r="F19" s="144"/>
      <c r="G19" s="144"/>
      <c r="H19" s="149"/>
      <c r="I19" s="182">
        <f t="shared" ref="I19:I38" si="1">F19*G19</f>
        <v>0</v>
      </c>
    </row>
    <row r="20" spans="1:9" ht="60" x14ac:dyDescent="0.25">
      <c r="A20" s="180" t="s">
        <v>272</v>
      </c>
      <c r="B20" s="180">
        <v>94039</v>
      </c>
      <c r="C20" s="181" t="s">
        <v>166</v>
      </c>
      <c r="D20" s="152" t="s">
        <v>19</v>
      </c>
      <c r="E20" s="152"/>
      <c r="F20" s="144"/>
      <c r="G20" s="144"/>
      <c r="H20" s="149"/>
      <c r="I20" s="182">
        <f t="shared" si="1"/>
        <v>0</v>
      </c>
    </row>
    <row r="21" spans="1:9" ht="60" x14ac:dyDescent="0.25">
      <c r="A21" s="180" t="s">
        <v>273</v>
      </c>
      <c r="B21" s="180">
        <v>94040</v>
      </c>
      <c r="C21" s="181" t="s">
        <v>168</v>
      </c>
      <c r="D21" s="152" t="s">
        <v>19</v>
      </c>
      <c r="E21" s="152"/>
      <c r="F21" s="144"/>
      <c r="G21" s="144"/>
      <c r="H21" s="149"/>
      <c r="I21" s="182">
        <f t="shared" si="1"/>
        <v>0</v>
      </c>
    </row>
    <row r="22" spans="1:9" ht="60" x14ac:dyDescent="0.25">
      <c r="A22" s="180" t="s">
        <v>274</v>
      </c>
      <c r="B22" s="180">
        <v>94043</v>
      </c>
      <c r="C22" s="181" t="s">
        <v>167</v>
      </c>
      <c r="D22" s="152" t="s">
        <v>19</v>
      </c>
      <c r="E22" s="152"/>
      <c r="F22" s="144"/>
      <c r="G22" s="144"/>
      <c r="H22" s="149"/>
      <c r="I22" s="182">
        <f t="shared" si="1"/>
        <v>0</v>
      </c>
    </row>
    <row r="23" spans="1:9" ht="60" x14ac:dyDescent="0.25">
      <c r="A23" s="180" t="s">
        <v>275</v>
      </c>
      <c r="B23" s="180">
        <v>94044</v>
      </c>
      <c r="C23" s="181" t="s">
        <v>171</v>
      </c>
      <c r="D23" s="152" t="s">
        <v>19</v>
      </c>
      <c r="E23" s="152"/>
      <c r="F23" s="144"/>
      <c r="G23" s="144"/>
      <c r="H23" s="149"/>
      <c r="I23" s="182">
        <f t="shared" si="1"/>
        <v>0</v>
      </c>
    </row>
    <row r="24" spans="1:9" ht="60" x14ac:dyDescent="0.25">
      <c r="A24" s="180" t="s">
        <v>276</v>
      </c>
      <c r="B24" s="180">
        <v>94045</v>
      </c>
      <c r="C24" s="181" t="s">
        <v>169</v>
      </c>
      <c r="D24" s="152" t="s">
        <v>19</v>
      </c>
      <c r="E24" s="152"/>
      <c r="F24" s="144"/>
      <c r="G24" s="144"/>
      <c r="H24" s="149"/>
      <c r="I24" s="182">
        <f t="shared" si="1"/>
        <v>0</v>
      </c>
    </row>
    <row r="25" spans="1:9" ht="60" x14ac:dyDescent="0.25">
      <c r="A25" s="180" t="s">
        <v>277</v>
      </c>
      <c r="B25" s="180">
        <v>94046</v>
      </c>
      <c r="C25" s="181" t="s">
        <v>170</v>
      </c>
      <c r="D25" s="152" t="s">
        <v>19</v>
      </c>
      <c r="E25" s="152"/>
      <c r="F25" s="144"/>
      <c r="G25" s="144"/>
      <c r="H25" s="149"/>
      <c r="I25" s="182">
        <f t="shared" si="1"/>
        <v>0</v>
      </c>
    </row>
    <row r="26" spans="1:9" ht="60" x14ac:dyDescent="0.25">
      <c r="A26" s="180" t="s">
        <v>278</v>
      </c>
      <c r="B26" s="180">
        <v>94049</v>
      </c>
      <c r="C26" s="183" t="s">
        <v>212</v>
      </c>
      <c r="D26" s="152" t="s">
        <v>19</v>
      </c>
      <c r="E26" s="152"/>
      <c r="F26" s="144"/>
      <c r="G26" s="144"/>
      <c r="H26" s="149"/>
      <c r="I26" s="182">
        <f t="shared" si="1"/>
        <v>0</v>
      </c>
    </row>
    <row r="27" spans="1:9" ht="75" x14ac:dyDescent="0.25">
      <c r="A27" s="180" t="s">
        <v>279</v>
      </c>
      <c r="B27" s="180">
        <v>94050</v>
      </c>
      <c r="C27" s="181" t="s">
        <v>213</v>
      </c>
      <c r="D27" s="152" t="s">
        <v>19</v>
      </c>
      <c r="E27" s="152"/>
      <c r="F27" s="144"/>
      <c r="G27" s="144"/>
      <c r="H27" s="149"/>
      <c r="I27" s="182">
        <f t="shared" si="1"/>
        <v>0</v>
      </c>
    </row>
    <row r="28" spans="1:9" ht="60" x14ac:dyDescent="0.25">
      <c r="A28" s="180" t="s">
        <v>280</v>
      </c>
      <c r="B28" s="180">
        <v>94051</v>
      </c>
      <c r="C28" s="181" t="s">
        <v>214</v>
      </c>
      <c r="D28" s="152" t="s">
        <v>19</v>
      </c>
      <c r="E28" s="152"/>
      <c r="F28" s="144"/>
      <c r="G28" s="144"/>
      <c r="H28" s="149"/>
      <c r="I28" s="182">
        <f t="shared" si="1"/>
        <v>0</v>
      </c>
    </row>
    <row r="29" spans="1:9" ht="60" x14ac:dyDescent="0.25">
      <c r="A29" s="180" t="s">
        <v>281</v>
      </c>
      <c r="B29" s="180">
        <v>94052</v>
      </c>
      <c r="C29" s="181" t="s">
        <v>215</v>
      </c>
      <c r="D29" s="152" t="s">
        <v>19</v>
      </c>
      <c r="E29" s="152"/>
      <c r="F29" s="144"/>
      <c r="G29" s="144"/>
      <c r="H29" s="149"/>
      <c r="I29" s="182">
        <f t="shared" si="1"/>
        <v>0</v>
      </c>
    </row>
    <row r="30" spans="1:9" ht="60" x14ac:dyDescent="0.25">
      <c r="A30" s="180" t="s">
        <v>282</v>
      </c>
      <c r="B30" s="180">
        <v>94055</v>
      </c>
      <c r="C30" s="181" t="s">
        <v>216</v>
      </c>
      <c r="D30" s="152" t="s">
        <v>19</v>
      </c>
      <c r="E30" s="152"/>
      <c r="F30" s="144"/>
      <c r="G30" s="144"/>
      <c r="H30" s="149"/>
      <c r="I30" s="182">
        <f t="shared" si="1"/>
        <v>0</v>
      </c>
    </row>
    <row r="31" spans="1:9" ht="75" x14ac:dyDescent="0.25">
      <c r="A31" s="180" t="s">
        <v>283</v>
      </c>
      <c r="B31" s="180">
        <v>94056</v>
      </c>
      <c r="C31" s="181" t="s">
        <v>217</v>
      </c>
      <c r="D31" s="152" t="s">
        <v>19</v>
      </c>
      <c r="E31" s="152"/>
      <c r="F31" s="144"/>
      <c r="G31" s="144"/>
      <c r="H31" s="149"/>
      <c r="I31" s="182">
        <f t="shared" si="1"/>
        <v>0</v>
      </c>
    </row>
    <row r="32" spans="1:9" ht="60" x14ac:dyDescent="0.25">
      <c r="A32" s="180" t="s">
        <v>284</v>
      </c>
      <c r="B32" s="180">
        <v>94057</v>
      </c>
      <c r="C32" s="181" t="s">
        <v>218</v>
      </c>
      <c r="D32" s="152" t="s">
        <v>19</v>
      </c>
      <c r="E32" s="152"/>
      <c r="F32" s="144"/>
      <c r="G32" s="144"/>
      <c r="H32" s="149"/>
      <c r="I32" s="182">
        <f t="shared" si="1"/>
        <v>0</v>
      </c>
    </row>
    <row r="33" spans="1:9" ht="60" x14ac:dyDescent="0.25">
      <c r="A33" s="180" t="s">
        <v>285</v>
      </c>
      <c r="B33" s="180">
        <v>94058</v>
      </c>
      <c r="C33" s="181" t="s">
        <v>219</v>
      </c>
      <c r="D33" s="152" t="s">
        <v>19</v>
      </c>
      <c r="E33" s="152"/>
      <c r="F33" s="144"/>
      <c r="G33" s="144"/>
      <c r="H33" s="149"/>
      <c r="I33" s="182">
        <f t="shared" si="1"/>
        <v>0</v>
      </c>
    </row>
    <row r="34" spans="1:9" x14ac:dyDescent="0.25">
      <c r="A34" s="178" t="s">
        <v>125</v>
      </c>
      <c r="B34" s="179" t="s">
        <v>175</v>
      </c>
      <c r="C34" s="179"/>
      <c r="D34" s="179"/>
      <c r="E34" s="179"/>
      <c r="F34" s="179"/>
      <c r="G34" s="179"/>
      <c r="H34" s="179"/>
      <c r="I34" s="179"/>
    </row>
    <row r="35" spans="1:9" ht="45" x14ac:dyDescent="0.25">
      <c r="A35" s="180" t="s">
        <v>286</v>
      </c>
      <c r="B35" s="180">
        <v>94097</v>
      </c>
      <c r="C35" s="181" t="s">
        <v>144</v>
      </c>
      <c r="D35" s="104" t="s">
        <v>19</v>
      </c>
      <c r="E35" s="104"/>
      <c r="F35" s="144"/>
      <c r="G35" s="144"/>
      <c r="H35" s="149"/>
      <c r="I35" s="182">
        <f t="shared" si="1"/>
        <v>0</v>
      </c>
    </row>
    <row r="36" spans="1:9" ht="45" x14ac:dyDescent="0.25">
      <c r="A36" s="180" t="s">
        <v>287</v>
      </c>
      <c r="B36" s="180">
        <v>94098</v>
      </c>
      <c r="C36" s="181" t="s">
        <v>145</v>
      </c>
      <c r="D36" s="104" t="s">
        <v>19</v>
      </c>
      <c r="E36" s="104"/>
      <c r="F36" s="144"/>
      <c r="G36" s="144"/>
      <c r="H36" s="149"/>
      <c r="I36" s="182">
        <f t="shared" si="1"/>
        <v>0</v>
      </c>
    </row>
    <row r="37" spans="1:9" ht="45" x14ac:dyDescent="0.25">
      <c r="A37" s="180" t="s">
        <v>288</v>
      </c>
      <c r="B37" s="180">
        <v>94099</v>
      </c>
      <c r="C37" s="181" t="s">
        <v>146</v>
      </c>
      <c r="D37" s="104" t="s">
        <v>19</v>
      </c>
      <c r="E37" s="104"/>
      <c r="F37" s="144"/>
      <c r="G37" s="144"/>
      <c r="H37" s="149"/>
      <c r="I37" s="182">
        <f t="shared" si="1"/>
        <v>0</v>
      </c>
    </row>
    <row r="38" spans="1:9" ht="45" x14ac:dyDescent="0.25">
      <c r="A38" s="180" t="s">
        <v>289</v>
      </c>
      <c r="B38" s="180">
        <v>94100</v>
      </c>
      <c r="C38" s="73" t="s">
        <v>147</v>
      </c>
      <c r="D38" s="104" t="s">
        <v>19</v>
      </c>
      <c r="E38" s="104"/>
      <c r="F38" s="144"/>
      <c r="G38" s="144"/>
      <c r="H38" s="149"/>
      <c r="I38" s="182">
        <f t="shared" si="1"/>
        <v>0</v>
      </c>
    </row>
    <row r="39" spans="1:9" x14ac:dyDescent="0.25">
      <c r="A39" s="178" t="s">
        <v>233</v>
      </c>
      <c r="B39" s="179" t="s">
        <v>174</v>
      </c>
      <c r="C39" s="179"/>
      <c r="D39" s="179"/>
      <c r="E39" s="179"/>
      <c r="F39" s="179"/>
      <c r="G39" s="179"/>
      <c r="H39" s="179"/>
      <c r="I39" s="179"/>
    </row>
    <row r="40" spans="1:9" ht="60" x14ac:dyDescent="0.25">
      <c r="A40" s="180" t="s">
        <v>290</v>
      </c>
      <c r="B40" s="180">
        <v>94102</v>
      </c>
      <c r="C40" s="181" t="s">
        <v>153</v>
      </c>
      <c r="D40" s="152" t="s">
        <v>29</v>
      </c>
      <c r="E40" s="152"/>
      <c r="F40" s="144"/>
      <c r="G40" s="144"/>
      <c r="H40" s="144"/>
      <c r="I40" s="182">
        <f>F40*G40</f>
        <v>0</v>
      </c>
    </row>
    <row r="41" spans="1:9" ht="60" x14ac:dyDescent="0.25">
      <c r="A41" s="180" t="s">
        <v>291</v>
      </c>
      <c r="B41" s="180">
        <v>94103</v>
      </c>
      <c r="C41" s="181" t="s">
        <v>154</v>
      </c>
      <c r="D41" s="152" t="s">
        <v>29</v>
      </c>
      <c r="E41" s="152"/>
      <c r="F41" s="144"/>
      <c r="G41" s="144"/>
      <c r="H41" s="144"/>
      <c r="I41" s="182">
        <f t="shared" ref="I41:I55" si="2">F41*G41</f>
        <v>0</v>
      </c>
    </row>
    <row r="42" spans="1:9" ht="60" x14ac:dyDescent="0.25">
      <c r="A42" s="180" t="s">
        <v>292</v>
      </c>
      <c r="B42" s="180">
        <v>94104</v>
      </c>
      <c r="C42" s="181" t="s">
        <v>148</v>
      </c>
      <c r="D42" s="152" t="s">
        <v>29</v>
      </c>
      <c r="E42" s="152"/>
      <c r="F42" s="144"/>
      <c r="G42" s="144"/>
      <c r="H42" s="144"/>
      <c r="I42" s="182">
        <f t="shared" si="2"/>
        <v>0</v>
      </c>
    </row>
    <row r="43" spans="1:9" ht="60" x14ac:dyDescent="0.25">
      <c r="A43" s="180" t="s">
        <v>293</v>
      </c>
      <c r="B43" s="180">
        <v>94105</v>
      </c>
      <c r="C43" s="181" t="s">
        <v>149</v>
      </c>
      <c r="D43" s="152" t="s">
        <v>29</v>
      </c>
      <c r="E43" s="152"/>
      <c r="F43" s="144"/>
      <c r="G43" s="144"/>
      <c r="H43" s="144"/>
      <c r="I43" s="182">
        <f t="shared" si="2"/>
        <v>0</v>
      </c>
    </row>
    <row r="44" spans="1:9" ht="60" x14ac:dyDescent="0.25">
      <c r="A44" s="180" t="s">
        <v>294</v>
      </c>
      <c r="B44" s="180">
        <v>94106</v>
      </c>
      <c r="C44" s="181" t="s">
        <v>150</v>
      </c>
      <c r="D44" s="152" t="s">
        <v>29</v>
      </c>
      <c r="E44" s="152"/>
      <c r="F44" s="144"/>
      <c r="G44" s="144"/>
      <c r="H44" s="144"/>
      <c r="I44" s="182">
        <f t="shared" si="2"/>
        <v>0</v>
      </c>
    </row>
    <row r="45" spans="1:9" ht="60" x14ac:dyDescent="0.25">
      <c r="A45" s="180" t="s">
        <v>295</v>
      </c>
      <c r="B45" s="180">
        <v>94107</v>
      </c>
      <c r="C45" s="181" t="s">
        <v>151</v>
      </c>
      <c r="D45" s="152" t="s">
        <v>29</v>
      </c>
      <c r="E45" s="152"/>
      <c r="F45" s="144"/>
      <c r="G45" s="144"/>
      <c r="H45" s="144"/>
      <c r="I45" s="182">
        <f t="shared" si="2"/>
        <v>0</v>
      </c>
    </row>
    <row r="46" spans="1:9" ht="60" x14ac:dyDescent="0.25">
      <c r="A46" s="180" t="s">
        <v>296</v>
      </c>
      <c r="B46" s="180">
        <v>94108</v>
      </c>
      <c r="C46" s="181" t="s">
        <v>152</v>
      </c>
      <c r="D46" s="152" t="s">
        <v>29</v>
      </c>
      <c r="E46" s="152"/>
      <c r="F46" s="144"/>
      <c r="G46" s="144"/>
      <c r="H46" s="144"/>
      <c r="I46" s="182">
        <f t="shared" si="2"/>
        <v>0</v>
      </c>
    </row>
    <row r="47" spans="1:9" ht="60" x14ac:dyDescent="0.25">
      <c r="A47" s="180" t="s">
        <v>297</v>
      </c>
      <c r="B47" s="180">
        <v>94110</v>
      </c>
      <c r="C47" s="181" t="s">
        <v>155</v>
      </c>
      <c r="D47" s="152" t="s">
        <v>29</v>
      </c>
      <c r="E47" s="152"/>
      <c r="F47" s="144"/>
      <c r="G47" s="144"/>
      <c r="H47" s="144"/>
      <c r="I47" s="182">
        <f t="shared" si="2"/>
        <v>0</v>
      </c>
    </row>
    <row r="48" spans="1:9" ht="60" x14ac:dyDescent="0.25">
      <c r="A48" s="180" t="s">
        <v>298</v>
      </c>
      <c r="B48" s="180">
        <v>94111</v>
      </c>
      <c r="C48" s="181" t="s">
        <v>156</v>
      </c>
      <c r="D48" s="152" t="s">
        <v>29</v>
      </c>
      <c r="E48" s="152"/>
      <c r="F48" s="144"/>
      <c r="G48" s="144"/>
      <c r="H48" s="144"/>
      <c r="I48" s="182">
        <f t="shared" si="2"/>
        <v>0</v>
      </c>
    </row>
    <row r="49" spans="1:9" ht="60" x14ac:dyDescent="0.25">
      <c r="A49" s="180" t="s">
        <v>299</v>
      </c>
      <c r="B49" s="180">
        <v>94112</v>
      </c>
      <c r="C49" s="181" t="s">
        <v>157</v>
      </c>
      <c r="D49" s="152" t="s">
        <v>29</v>
      </c>
      <c r="E49" s="152"/>
      <c r="F49" s="144"/>
      <c r="G49" s="144"/>
      <c r="H49" s="144"/>
      <c r="I49" s="182">
        <f t="shared" si="2"/>
        <v>0</v>
      </c>
    </row>
    <row r="50" spans="1:9" ht="60" x14ac:dyDescent="0.25">
      <c r="A50" s="180" t="s">
        <v>300</v>
      </c>
      <c r="B50" s="180">
        <v>94113</v>
      </c>
      <c r="C50" s="181" t="s">
        <v>158</v>
      </c>
      <c r="D50" s="152" t="s">
        <v>29</v>
      </c>
      <c r="E50" s="152"/>
      <c r="F50" s="144"/>
      <c r="G50" s="144"/>
      <c r="H50" s="144"/>
      <c r="I50" s="182">
        <f t="shared" si="2"/>
        <v>0</v>
      </c>
    </row>
    <row r="51" spans="1:9" ht="60" x14ac:dyDescent="0.25">
      <c r="A51" s="180" t="s">
        <v>301</v>
      </c>
      <c r="B51" s="180">
        <v>94114</v>
      </c>
      <c r="C51" s="181" t="s">
        <v>159</v>
      </c>
      <c r="D51" s="152" t="s">
        <v>29</v>
      </c>
      <c r="E51" s="152"/>
      <c r="F51" s="144"/>
      <c r="G51" s="144"/>
      <c r="H51" s="144"/>
      <c r="I51" s="182">
        <f t="shared" si="2"/>
        <v>0</v>
      </c>
    </row>
    <row r="52" spans="1:9" ht="60" x14ac:dyDescent="0.25">
      <c r="A52" s="180" t="s">
        <v>302</v>
      </c>
      <c r="B52" s="180">
        <v>94115</v>
      </c>
      <c r="C52" s="181" t="s">
        <v>160</v>
      </c>
      <c r="D52" s="152" t="s">
        <v>29</v>
      </c>
      <c r="E52" s="152"/>
      <c r="F52" s="144"/>
      <c r="G52" s="144"/>
      <c r="H52" s="144"/>
      <c r="I52" s="182">
        <f t="shared" si="2"/>
        <v>0</v>
      </c>
    </row>
    <row r="53" spans="1:9" ht="60" x14ac:dyDescent="0.25">
      <c r="A53" s="180" t="s">
        <v>303</v>
      </c>
      <c r="B53" s="180">
        <v>94116</v>
      </c>
      <c r="C53" s="181" t="s">
        <v>161</v>
      </c>
      <c r="D53" s="152" t="s">
        <v>29</v>
      </c>
      <c r="E53" s="152"/>
      <c r="F53" s="144"/>
      <c r="G53" s="144"/>
      <c r="H53" s="144"/>
      <c r="I53" s="182">
        <f t="shared" si="2"/>
        <v>0</v>
      </c>
    </row>
    <row r="54" spans="1:9" ht="60" x14ac:dyDescent="0.25">
      <c r="A54" s="180" t="s">
        <v>304</v>
      </c>
      <c r="B54" s="180">
        <v>94117</v>
      </c>
      <c r="C54" s="181" t="s">
        <v>162</v>
      </c>
      <c r="D54" s="152" t="s">
        <v>29</v>
      </c>
      <c r="E54" s="152"/>
      <c r="F54" s="144"/>
      <c r="G54" s="144"/>
      <c r="H54" s="144"/>
      <c r="I54" s="182">
        <f t="shared" si="2"/>
        <v>0</v>
      </c>
    </row>
    <row r="55" spans="1:9" ht="60" x14ac:dyDescent="0.25">
      <c r="A55" s="180" t="s">
        <v>305</v>
      </c>
      <c r="B55" s="180">
        <v>94118</v>
      </c>
      <c r="C55" s="181" t="s">
        <v>163</v>
      </c>
      <c r="D55" s="152" t="s">
        <v>29</v>
      </c>
      <c r="E55" s="152"/>
      <c r="F55" s="144"/>
      <c r="G55" s="144"/>
      <c r="H55" s="144"/>
      <c r="I55" s="182">
        <f t="shared" si="2"/>
        <v>0</v>
      </c>
    </row>
    <row r="56" spans="1:9" ht="15" customHeight="1" x14ac:dyDescent="0.25">
      <c r="A56" s="178" t="s">
        <v>234</v>
      </c>
      <c r="B56" s="179" t="s">
        <v>204</v>
      </c>
      <c r="C56" s="179"/>
      <c r="D56" s="179"/>
      <c r="E56" s="179"/>
      <c r="F56" s="179"/>
      <c r="G56" s="179"/>
      <c r="H56" s="179"/>
      <c r="I56" s="179"/>
    </row>
    <row r="57" spans="1:9" ht="75" x14ac:dyDescent="0.25">
      <c r="A57" s="180" t="s">
        <v>306</v>
      </c>
      <c r="B57" s="180">
        <v>92210</v>
      </c>
      <c r="C57" s="184" t="s">
        <v>176</v>
      </c>
      <c r="D57" s="152" t="s">
        <v>41</v>
      </c>
      <c r="E57" s="100"/>
      <c r="F57" s="144"/>
      <c r="G57" s="149"/>
      <c r="H57" s="149"/>
      <c r="I57" s="182">
        <f>F57</f>
        <v>0</v>
      </c>
    </row>
    <row r="58" spans="1:9" ht="75" x14ac:dyDescent="0.25">
      <c r="A58" s="180" t="s">
        <v>307</v>
      </c>
      <c r="B58" s="180">
        <v>92211</v>
      </c>
      <c r="C58" s="183" t="s">
        <v>177</v>
      </c>
      <c r="D58" s="152" t="s">
        <v>41</v>
      </c>
      <c r="E58" s="100"/>
      <c r="F58" s="144"/>
      <c r="G58" s="149"/>
      <c r="H58" s="149"/>
      <c r="I58" s="182">
        <f t="shared" ref="I58:I70" si="3">F58</f>
        <v>0</v>
      </c>
    </row>
    <row r="59" spans="1:9" ht="75" x14ac:dyDescent="0.25">
      <c r="A59" s="180" t="s">
        <v>308</v>
      </c>
      <c r="B59" s="180">
        <v>92212</v>
      </c>
      <c r="C59" s="183" t="s">
        <v>178</v>
      </c>
      <c r="D59" s="152" t="s">
        <v>41</v>
      </c>
      <c r="E59" s="100"/>
      <c r="F59" s="144"/>
      <c r="G59" s="149"/>
      <c r="H59" s="149"/>
      <c r="I59" s="182">
        <f t="shared" si="3"/>
        <v>0</v>
      </c>
    </row>
    <row r="60" spans="1:9" ht="75" x14ac:dyDescent="0.25">
      <c r="A60" s="180" t="s">
        <v>309</v>
      </c>
      <c r="B60" s="180">
        <v>92213</v>
      </c>
      <c r="C60" s="183" t="s">
        <v>179</v>
      </c>
      <c r="D60" s="152" t="s">
        <v>41</v>
      </c>
      <c r="E60" s="100"/>
      <c r="F60" s="144"/>
      <c r="G60" s="149"/>
      <c r="H60" s="149"/>
      <c r="I60" s="182">
        <f t="shared" si="3"/>
        <v>0</v>
      </c>
    </row>
    <row r="61" spans="1:9" ht="75" x14ac:dyDescent="0.25">
      <c r="A61" s="180" t="s">
        <v>310</v>
      </c>
      <c r="B61" s="180">
        <v>92214</v>
      </c>
      <c r="C61" s="183" t="s">
        <v>180</v>
      </c>
      <c r="D61" s="152" t="s">
        <v>41</v>
      </c>
      <c r="E61" s="100"/>
      <c r="F61" s="144"/>
      <c r="G61" s="149"/>
      <c r="H61" s="149"/>
      <c r="I61" s="182">
        <f t="shared" si="3"/>
        <v>0</v>
      </c>
    </row>
    <row r="62" spans="1:9" ht="75" x14ac:dyDescent="0.25">
      <c r="A62" s="180" t="s">
        <v>311</v>
      </c>
      <c r="B62" s="180">
        <v>92215</v>
      </c>
      <c r="C62" s="183" t="s">
        <v>181</v>
      </c>
      <c r="D62" s="152" t="s">
        <v>41</v>
      </c>
      <c r="E62" s="100"/>
      <c r="F62" s="144"/>
      <c r="G62" s="149"/>
      <c r="H62" s="149"/>
      <c r="I62" s="182">
        <f t="shared" si="3"/>
        <v>0</v>
      </c>
    </row>
    <row r="63" spans="1:9" ht="75" x14ac:dyDescent="0.25">
      <c r="A63" s="180" t="s">
        <v>312</v>
      </c>
      <c r="B63" s="180">
        <v>92216</v>
      </c>
      <c r="C63" s="183" t="s">
        <v>182</v>
      </c>
      <c r="D63" s="152" t="s">
        <v>41</v>
      </c>
      <c r="E63" s="100"/>
      <c r="F63" s="144"/>
      <c r="G63" s="149"/>
      <c r="H63" s="149"/>
      <c r="I63" s="182">
        <f t="shared" si="3"/>
        <v>0</v>
      </c>
    </row>
    <row r="64" spans="1:9" ht="75" x14ac:dyDescent="0.25">
      <c r="A64" s="180" t="s">
        <v>313</v>
      </c>
      <c r="B64" s="180">
        <v>92219</v>
      </c>
      <c r="C64" s="183" t="s">
        <v>183</v>
      </c>
      <c r="D64" s="152" t="s">
        <v>41</v>
      </c>
      <c r="E64" s="100"/>
      <c r="F64" s="144"/>
      <c r="G64" s="149"/>
      <c r="H64" s="149"/>
      <c r="I64" s="182">
        <f t="shared" si="3"/>
        <v>0</v>
      </c>
    </row>
    <row r="65" spans="1:9" ht="75" x14ac:dyDescent="0.25">
      <c r="A65" s="180" t="s">
        <v>314</v>
      </c>
      <c r="B65" s="180">
        <v>92220</v>
      </c>
      <c r="C65" s="183" t="s">
        <v>184</v>
      </c>
      <c r="D65" s="152" t="s">
        <v>41</v>
      </c>
      <c r="E65" s="100"/>
      <c r="F65" s="144"/>
      <c r="G65" s="149"/>
      <c r="H65" s="149"/>
      <c r="I65" s="182">
        <f t="shared" si="3"/>
        <v>0</v>
      </c>
    </row>
    <row r="66" spans="1:9" ht="75" x14ac:dyDescent="0.25">
      <c r="A66" s="180" t="s">
        <v>315</v>
      </c>
      <c r="B66" s="180">
        <v>92221</v>
      </c>
      <c r="C66" s="183" t="s">
        <v>185</v>
      </c>
      <c r="D66" s="152" t="s">
        <v>41</v>
      </c>
      <c r="E66" s="100"/>
      <c r="F66" s="144"/>
      <c r="G66" s="149"/>
      <c r="H66" s="149"/>
      <c r="I66" s="182">
        <f t="shared" si="3"/>
        <v>0</v>
      </c>
    </row>
    <row r="67" spans="1:9" ht="75" x14ac:dyDescent="0.25">
      <c r="A67" s="180" t="s">
        <v>316</v>
      </c>
      <c r="B67" s="180">
        <v>92222</v>
      </c>
      <c r="C67" s="183" t="s">
        <v>186</v>
      </c>
      <c r="D67" s="152" t="s">
        <v>41</v>
      </c>
      <c r="E67" s="100"/>
      <c r="F67" s="144"/>
      <c r="G67" s="149"/>
      <c r="H67" s="149"/>
      <c r="I67" s="182">
        <f t="shared" si="3"/>
        <v>0</v>
      </c>
    </row>
    <row r="68" spans="1:9" ht="75" x14ac:dyDescent="0.25">
      <c r="A68" s="180" t="s">
        <v>317</v>
      </c>
      <c r="B68" s="180">
        <v>92223</v>
      </c>
      <c r="C68" s="183" t="s">
        <v>187</v>
      </c>
      <c r="D68" s="152" t="s">
        <v>41</v>
      </c>
      <c r="E68" s="100"/>
      <c r="F68" s="144"/>
      <c r="G68" s="149"/>
      <c r="H68" s="149"/>
      <c r="I68" s="182">
        <f t="shared" si="3"/>
        <v>0</v>
      </c>
    </row>
    <row r="69" spans="1:9" ht="75" x14ac:dyDescent="0.25">
      <c r="A69" s="180" t="s">
        <v>318</v>
      </c>
      <c r="B69" s="180">
        <v>92224</v>
      </c>
      <c r="C69" s="183" t="s">
        <v>188</v>
      </c>
      <c r="D69" s="152" t="s">
        <v>41</v>
      </c>
      <c r="E69" s="100"/>
      <c r="F69" s="144"/>
      <c r="G69" s="149"/>
      <c r="H69" s="149"/>
      <c r="I69" s="182">
        <f t="shared" si="3"/>
        <v>0</v>
      </c>
    </row>
    <row r="70" spans="1:9" ht="75" x14ac:dyDescent="0.25">
      <c r="A70" s="180" t="s">
        <v>319</v>
      </c>
      <c r="B70" s="180">
        <v>92226</v>
      </c>
      <c r="C70" s="183" t="s">
        <v>189</v>
      </c>
      <c r="D70" s="152" t="s">
        <v>41</v>
      </c>
      <c r="E70" s="100"/>
      <c r="F70" s="144"/>
      <c r="G70" s="149"/>
      <c r="H70" s="149"/>
      <c r="I70" s="182">
        <f t="shared" si="3"/>
        <v>0</v>
      </c>
    </row>
    <row r="71" spans="1:9" ht="15" customHeight="1" x14ac:dyDescent="0.25">
      <c r="A71" s="178" t="s">
        <v>320</v>
      </c>
      <c r="B71" s="179" t="s">
        <v>190</v>
      </c>
      <c r="C71" s="179"/>
      <c r="D71" s="179"/>
      <c r="E71" s="179"/>
      <c r="F71" s="179"/>
      <c r="G71" s="179"/>
      <c r="H71" s="179"/>
      <c r="I71" s="179"/>
    </row>
    <row r="72" spans="1:9" ht="45" x14ac:dyDescent="0.25">
      <c r="A72" s="180" t="s">
        <v>321</v>
      </c>
      <c r="B72" s="180" t="s">
        <v>192</v>
      </c>
      <c r="C72" s="183" t="s">
        <v>191</v>
      </c>
      <c r="D72" s="152" t="s">
        <v>193</v>
      </c>
      <c r="E72" s="175"/>
      <c r="F72" s="149"/>
      <c r="G72" s="149"/>
      <c r="H72" s="149"/>
      <c r="I72" s="182">
        <f>E72</f>
        <v>0</v>
      </c>
    </row>
    <row r="73" spans="1:9" ht="45" x14ac:dyDescent="0.25">
      <c r="A73" s="180" t="s">
        <v>322</v>
      </c>
      <c r="B73" s="180" t="s">
        <v>195</v>
      </c>
      <c r="C73" s="181" t="s">
        <v>194</v>
      </c>
      <c r="D73" s="152" t="s">
        <v>193</v>
      </c>
      <c r="E73" s="175"/>
      <c r="F73" s="149"/>
      <c r="G73" s="149"/>
      <c r="H73" s="149"/>
      <c r="I73" s="182">
        <f t="shared" ref="I73:I77" si="4">E73</f>
        <v>0</v>
      </c>
    </row>
    <row r="74" spans="1:9" ht="45" x14ac:dyDescent="0.25">
      <c r="A74" s="180" t="s">
        <v>323</v>
      </c>
      <c r="B74" s="180" t="s">
        <v>197</v>
      </c>
      <c r="C74" s="181" t="s">
        <v>196</v>
      </c>
      <c r="D74" s="152" t="s">
        <v>193</v>
      </c>
      <c r="E74" s="175"/>
      <c r="F74" s="149"/>
      <c r="G74" s="149"/>
      <c r="H74" s="149"/>
      <c r="I74" s="182">
        <f t="shared" si="4"/>
        <v>0</v>
      </c>
    </row>
    <row r="75" spans="1:9" ht="45" x14ac:dyDescent="0.25">
      <c r="A75" s="180" t="s">
        <v>324</v>
      </c>
      <c r="B75" s="180" t="s">
        <v>199</v>
      </c>
      <c r="C75" s="181" t="s">
        <v>198</v>
      </c>
      <c r="D75" s="152" t="s">
        <v>193</v>
      </c>
      <c r="E75" s="175"/>
      <c r="F75" s="149"/>
      <c r="G75" s="149"/>
      <c r="H75" s="149"/>
      <c r="I75" s="182">
        <f t="shared" si="4"/>
        <v>0</v>
      </c>
    </row>
    <row r="76" spans="1:9" ht="60" x14ac:dyDescent="0.25">
      <c r="A76" s="180" t="s">
        <v>325</v>
      </c>
      <c r="B76" s="180" t="s">
        <v>201</v>
      </c>
      <c r="C76" s="181" t="s">
        <v>200</v>
      </c>
      <c r="D76" s="152" t="s">
        <v>193</v>
      </c>
      <c r="E76" s="175"/>
      <c r="F76" s="149"/>
      <c r="G76" s="149"/>
      <c r="H76" s="149"/>
      <c r="I76" s="182">
        <f t="shared" si="4"/>
        <v>0</v>
      </c>
    </row>
    <row r="77" spans="1:9" ht="45" x14ac:dyDescent="0.25">
      <c r="A77" s="180" t="s">
        <v>326</v>
      </c>
      <c r="B77" s="180" t="s">
        <v>202</v>
      </c>
      <c r="C77" s="181" t="s">
        <v>203</v>
      </c>
      <c r="D77" s="152" t="s">
        <v>193</v>
      </c>
      <c r="E77" s="175"/>
      <c r="F77" s="149"/>
      <c r="G77" s="149"/>
      <c r="H77" s="149"/>
      <c r="I77" s="182">
        <f t="shared" si="4"/>
        <v>0</v>
      </c>
    </row>
    <row r="78" spans="1:9" ht="15" customHeight="1" x14ac:dyDescent="0.25">
      <c r="A78" s="178" t="s">
        <v>340</v>
      </c>
      <c r="B78" s="179" t="s">
        <v>220</v>
      </c>
      <c r="C78" s="179"/>
      <c r="D78" s="179"/>
      <c r="E78" s="179"/>
      <c r="F78" s="179"/>
      <c r="G78" s="179"/>
      <c r="H78" s="179"/>
      <c r="I78" s="179"/>
    </row>
    <row r="79" spans="1:9" ht="90" x14ac:dyDescent="0.25">
      <c r="A79" s="180" t="s">
        <v>327</v>
      </c>
      <c r="B79" s="180">
        <v>93374</v>
      </c>
      <c r="C79" s="183" t="s">
        <v>222</v>
      </c>
      <c r="D79" s="152" t="s">
        <v>29</v>
      </c>
      <c r="E79" s="152"/>
      <c r="F79" s="144"/>
      <c r="G79" s="144"/>
      <c r="H79" s="144"/>
      <c r="I79" s="182">
        <f t="shared" ref="I79:I88" si="5">F79*G79*H79</f>
        <v>0</v>
      </c>
    </row>
    <row r="80" spans="1:9" ht="90" x14ac:dyDescent="0.25">
      <c r="A80" s="180" t="s">
        <v>328</v>
      </c>
      <c r="B80" s="180">
        <v>93375</v>
      </c>
      <c r="C80" s="183" t="s">
        <v>223</v>
      </c>
      <c r="D80" s="152" t="s">
        <v>29</v>
      </c>
      <c r="E80" s="152"/>
      <c r="F80" s="144"/>
      <c r="G80" s="144"/>
      <c r="H80" s="144"/>
      <c r="I80" s="182">
        <f t="shared" si="5"/>
        <v>0</v>
      </c>
    </row>
    <row r="81" spans="1:9" ht="90" x14ac:dyDescent="0.25">
      <c r="A81" s="180" t="s">
        <v>329</v>
      </c>
      <c r="B81" s="180">
        <v>93376</v>
      </c>
      <c r="C81" s="183" t="s">
        <v>224</v>
      </c>
      <c r="D81" s="152" t="s">
        <v>29</v>
      </c>
      <c r="E81" s="152"/>
      <c r="F81" s="144"/>
      <c r="G81" s="144"/>
      <c r="H81" s="144"/>
      <c r="I81" s="182">
        <f t="shared" si="5"/>
        <v>0</v>
      </c>
    </row>
    <row r="82" spans="1:9" ht="90" x14ac:dyDescent="0.25">
      <c r="A82" s="180" t="s">
        <v>330</v>
      </c>
      <c r="B82" s="180">
        <v>93377</v>
      </c>
      <c r="C82" s="183" t="s">
        <v>225</v>
      </c>
      <c r="D82" s="152" t="s">
        <v>29</v>
      </c>
      <c r="E82" s="152"/>
      <c r="F82" s="144"/>
      <c r="G82" s="144"/>
      <c r="H82" s="144"/>
      <c r="I82" s="182">
        <f t="shared" si="5"/>
        <v>0</v>
      </c>
    </row>
    <row r="83" spans="1:9" ht="90" x14ac:dyDescent="0.25">
      <c r="A83" s="180" t="s">
        <v>331</v>
      </c>
      <c r="B83" s="180">
        <v>93378</v>
      </c>
      <c r="C83" s="183" t="s">
        <v>226</v>
      </c>
      <c r="D83" s="152" t="s">
        <v>29</v>
      </c>
      <c r="E83" s="152"/>
      <c r="F83" s="144"/>
      <c r="G83" s="144"/>
      <c r="H83" s="144"/>
      <c r="I83" s="182">
        <f t="shared" si="5"/>
        <v>0</v>
      </c>
    </row>
    <row r="84" spans="1:9" ht="90" x14ac:dyDescent="0.25">
      <c r="A84" s="180" t="s">
        <v>332</v>
      </c>
      <c r="B84" s="180">
        <v>93379</v>
      </c>
      <c r="C84" s="183" t="s">
        <v>227</v>
      </c>
      <c r="D84" s="152" t="s">
        <v>29</v>
      </c>
      <c r="E84" s="152"/>
      <c r="F84" s="144"/>
      <c r="G84" s="144"/>
      <c r="H84" s="144"/>
      <c r="I84" s="182">
        <f t="shared" si="5"/>
        <v>0</v>
      </c>
    </row>
    <row r="85" spans="1:9" ht="90" x14ac:dyDescent="0.25">
      <c r="A85" s="180" t="s">
        <v>333</v>
      </c>
      <c r="B85" s="180">
        <v>93380</v>
      </c>
      <c r="C85" s="183" t="s">
        <v>228</v>
      </c>
      <c r="D85" s="152" t="s">
        <v>29</v>
      </c>
      <c r="E85" s="152"/>
      <c r="F85" s="144"/>
      <c r="G85" s="144"/>
      <c r="H85" s="144"/>
      <c r="I85" s="182">
        <f t="shared" si="5"/>
        <v>0</v>
      </c>
    </row>
    <row r="86" spans="1:9" ht="90" x14ac:dyDescent="0.25">
      <c r="A86" s="180" t="s">
        <v>334</v>
      </c>
      <c r="B86" s="180">
        <v>93381</v>
      </c>
      <c r="C86" s="183" t="s">
        <v>229</v>
      </c>
      <c r="D86" s="152" t="s">
        <v>29</v>
      </c>
      <c r="E86" s="152"/>
      <c r="F86" s="144"/>
      <c r="G86" s="144"/>
      <c r="H86" s="144"/>
      <c r="I86" s="182">
        <f t="shared" si="5"/>
        <v>0</v>
      </c>
    </row>
    <row r="87" spans="1:9" ht="30" x14ac:dyDescent="0.25">
      <c r="A87" s="180" t="s">
        <v>335</v>
      </c>
      <c r="B87" s="180">
        <v>93382</v>
      </c>
      <c r="C87" s="183" t="s">
        <v>230</v>
      </c>
      <c r="D87" s="152" t="s">
        <v>29</v>
      </c>
      <c r="E87" s="152"/>
      <c r="F87" s="144"/>
      <c r="G87" s="144"/>
      <c r="H87" s="144"/>
      <c r="I87" s="182">
        <f t="shared" si="5"/>
        <v>0</v>
      </c>
    </row>
    <row r="88" spans="1:9" ht="15.75" x14ac:dyDescent="0.25">
      <c r="A88" s="180" t="s">
        <v>336</v>
      </c>
      <c r="B88" s="180">
        <v>96995</v>
      </c>
      <c r="C88" s="183" t="s">
        <v>231</v>
      </c>
      <c r="D88" s="152" t="s">
        <v>29</v>
      </c>
      <c r="E88" s="152"/>
      <c r="F88" s="144"/>
      <c r="G88" s="144"/>
      <c r="H88" s="144"/>
      <c r="I88" s="182">
        <f t="shared" si="5"/>
        <v>0</v>
      </c>
    </row>
    <row r="89" spans="1:9" ht="30" x14ac:dyDescent="0.25">
      <c r="A89" s="180" t="s">
        <v>337</v>
      </c>
      <c r="B89" s="180">
        <v>83346</v>
      </c>
      <c r="C89" s="183" t="s">
        <v>221</v>
      </c>
      <c r="D89" s="152" t="s">
        <v>29</v>
      </c>
      <c r="E89" s="152"/>
      <c r="F89" s="144"/>
      <c r="G89" s="144"/>
      <c r="H89" s="144"/>
      <c r="I89" s="182">
        <f>F89*G89*H89</f>
        <v>0</v>
      </c>
    </row>
    <row r="90" spans="1:9" ht="15" customHeight="1" x14ac:dyDescent="0.25">
      <c r="A90" s="178" t="s">
        <v>338</v>
      </c>
      <c r="B90" s="179" t="s">
        <v>205</v>
      </c>
      <c r="C90" s="179"/>
      <c r="D90" s="179"/>
      <c r="E90" s="179"/>
      <c r="F90" s="179"/>
      <c r="G90" s="179"/>
      <c r="H90" s="179"/>
      <c r="I90" s="179"/>
    </row>
    <row r="91" spans="1:9" ht="45" x14ac:dyDescent="0.25">
      <c r="A91" s="180" t="s">
        <v>339</v>
      </c>
      <c r="B91" s="72">
        <v>83659</v>
      </c>
      <c r="C91" s="73" t="s">
        <v>595</v>
      </c>
      <c r="D91" s="104" t="s">
        <v>193</v>
      </c>
      <c r="E91" s="176"/>
      <c r="F91" s="149"/>
      <c r="G91" s="149"/>
      <c r="H91" s="149"/>
      <c r="I91" s="182">
        <f>E91</f>
        <v>0</v>
      </c>
    </row>
    <row r="94" spans="1:9" ht="15" customHeight="1" x14ac:dyDescent="0.25">
      <c r="A94" s="83" t="s">
        <v>586</v>
      </c>
      <c r="B94" s="83"/>
      <c r="C94" s="83"/>
      <c r="D94" s="83"/>
      <c r="E94" s="83"/>
      <c r="F94" s="83"/>
      <c r="G94" s="83"/>
      <c r="H94" s="83"/>
      <c r="I94" s="83"/>
    </row>
    <row r="95" spans="1:9" ht="15" customHeight="1" x14ac:dyDescent="0.25">
      <c r="A95" s="83"/>
      <c r="B95" s="83"/>
      <c r="C95" s="83"/>
      <c r="D95" s="83"/>
      <c r="E95" s="83"/>
      <c r="F95" s="83"/>
      <c r="G95" s="83"/>
      <c r="H95" s="83"/>
      <c r="I95" s="83"/>
    </row>
  </sheetData>
  <sheetProtection password="F990" sheet="1" objects="1" scenarios="1"/>
  <mergeCells count="17"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  <mergeCell ref="B5:G5"/>
    <mergeCell ref="H5:H6"/>
    <mergeCell ref="B6:G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="60" zoomScaleNormal="100" workbookViewId="0">
      <selection activeCell="L12" sqref="L12"/>
    </sheetView>
  </sheetViews>
  <sheetFormatPr defaultRowHeight="15" x14ac:dyDescent="0.25"/>
  <cols>
    <col min="1" max="1" width="9.140625" style="3"/>
    <col min="2" max="2" width="12" style="3" bestFit="1" customWidth="1"/>
    <col min="3" max="3" width="48.7109375" style="3" customWidth="1"/>
    <col min="4" max="4" width="13.7109375" style="3" bestFit="1" customWidth="1"/>
    <col min="5" max="5" width="19.42578125" style="3" bestFit="1" customWidth="1"/>
    <col min="6" max="6" width="22.7109375" style="3" bestFit="1" customWidth="1"/>
    <col min="7" max="7" width="14.7109375" style="3" bestFit="1" customWidth="1"/>
    <col min="8" max="8" width="18" style="3" bestFit="1" customWidth="1"/>
    <col min="9" max="9" width="21.85546875" style="3" bestFit="1" customWidth="1"/>
    <col min="10" max="16384" width="9.140625" style="3"/>
  </cols>
  <sheetData>
    <row r="1" spans="1:9" ht="88.5" customHeight="1" x14ac:dyDescent="0.25">
      <c r="A1" s="60" t="s">
        <v>679</v>
      </c>
      <c r="B1" s="60"/>
      <c r="C1" s="60"/>
      <c r="D1" s="60"/>
      <c r="E1" s="60"/>
      <c r="F1" s="60"/>
      <c r="G1" s="60"/>
      <c r="H1" s="60"/>
      <c r="I1" s="60"/>
    </row>
    <row r="2" spans="1:9" ht="18.75" x14ac:dyDescent="0.25">
      <c r="A2" s="43" t="s">
        <v>479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96" t="s">
        <v>11</v>
      </c>
      <c r="B3" s="88"/>
      <c r="C3" s="88"/>
      <c r="D3" s="88"/>
      <c r="E3" s="88"/>
      <c r="F3" s="88"/>
      <c r="G3" s="88"/>
      <c r="H3" s="45" t="s">
        <v>15</v>
      </c>
      <c r="I3" s="46" t="str">
        <f>'PLANILHA ORÇAMENTÁRIA'!H3</f>
        <v>SINAPI</v>
      </c>
    </row>
    <row r="4" spans="1:9" x14ac:dyDescent="0.25">
      <c r="A4" s="96" t="s">
        <v>12</v>
      </c>
      <c r="B4" s="88"/>
      <c r="C4" s="88"/>
      <c r="D4" s="88"/>
      <c r="E4" s="88"/>
      <c r="F4" s="88"/>
      <c r="G4" s="88"/>
      <c r="H4" s="45"/>
      <c r="I4" s="47" t="str">
        <f>'PLANILHA ORÇAMENTÁRIA'!H4</f>
        <v>TO - Janeiro/2018</v>
      </c>
    </row>
    <row r="5" spans="1:9" x14ac:dyDescent="0.25">
      <c r="A5" s="96" t="s">
        <v>13</v>
      </c>
      <c r="B5" s="88"/>
      <c r="C5" s="88"/>
      <c r="D5" s="88"/>
      <c r="E5" s="88"/>
      <c r="F5" s="88"/>
      <c r="G5" s="88"/>
      <c r="H5" s="48">
        <f>BDI!I22</f>
        <v>0.24666704095238123</v>
      </c>
      <c r="I5" s="46" t="str">
        <f>'PLANILHA ORÇAMENTÁRIA'!H5</f>
        <v>SICRO</v>
      </c>
    </row>
    <row r="6" spans="1:9" x14ac:dyDescent="0.25">
      <c r="A6" s="96" t="s">
        <v>14</v>
      </c>
      <c r="B6" s="88"/>
      <c r="C6" s="88"/>
      <c r="D6" s="88"/>
      <c r="E6" s="88"/>
      <c r="F6" s="88"/>
      <c r="G6" s="88"/>
      <c r="H6" s="48"/>
      <c r="I6" s="47" t="str">
        <f>'PLANILHA ORÇAMENTÁRIA'!H6</f>
        <v>TO - Setembro/2017</v>
      </c>
    </row>
    <row r="7" spans="1:9" x14ac:dyDescent="0.25">
      <c r="A7" s="50" t="s">
        <v>363</v>
      </c>
      <c r="B7" s="50" t="s">
        <v>1</v>
      </c>
      <c r="C7" s="50" t="s">
        <v>457</v>
      </c>
      <c r="D7" s="50" t="s">
        <v>236</v>
      </c>
      <c r="E7" s="50" t="s">
        <v>3</v>
      </c>
      <c r="F7" s="50" t="s">
        <v>661</v>
      </c>
      <c r="G7" s="50" t="s">
        <v>662</v>
      </c>
      <c r="H7" s="50" t="s">
        <v>663</v>
      </c>
      <c r="I7" s="50" t="s">
        <v>458</v>
      </c>
    </row>
    <row r="8" spans="1:9" ht="45" x14ac:dyDescent="0.25">
      <c r="A8" s="97" t="s">
        <v>69</v>
      </c>
      <c r="B8" s="153">
        <v>72888</v>
      </c>
      <c r="C8" s="155" t="s">
        <v>352</v>
      </c>
      <c r="D8" s="152" t="s">
        <v>29</v>
      </c>
      <c r="E8" s="149"/>
      <c r="F8" s="144"/>
      <c r="G8" s="144"/>
      <c r="H8" s="144"/>
      <c r="I8" s="185">
        <f>F8*G8*H8</f>
        <v>0</v>
      </c>
    </row>
    <row r="9" spans="1:9" ht="45" x14ac:dyDescent="0.25">
      <c r="A9" s="97" t="s">
        <v>70</v>
      </c>
      <c r="B9" s="153">
        <v>94319</v>
      </c>
      <c r="C9" s="155" t="s">
        <v>232</v>
      </c>
      <c r="D9" s="152" t="s">
        <v>29</v>
      </c>
      <c r="E9" s="149"/>
      <c r="F9" s="144"/>
      <c r="G9" s="144"/>
      <c r="H9" s="144"/>
      <c r="I9" s="185">
        <f t="shared" ref="I9:I12" si="0">F9*G9*H9</f>
        <v>0</v>
      </c>
    </row>
    <row r="10" spans="1:9" ht="30" x14ac:dyDescent="0.25">
      <c r="A10" s="97" t="s">
        <v>341</v>
      </c>
      <c r="B10" s="153" t="s">
        <v>63</v>
      </c>
      <c r="C10" s="155" t="s">
        <v>65</v>
      </c>
      <c r="D10" s="152" t="s">
        <v>29</v>
      </c>
      <c r="E10" s="149"/>
      <c r="F10" s="144"/>
      <c r="G10" s="144"/>
      <c r="H10" s="144"/>
      <c r="I10" s="185">
        <f t="shared" si="0"/>
        <v>0</v>
      </c>
    </row>
    <row r="11" spans="1:9" ht="60" x14ac:dyDescent="0.25">
      <c r="A11" s="97" t="s">
        <v>342</v>
      </c>
      <c r="B11" s="153">
        <v>94990</v>
      </c>
      <c r="C11" s="155" t="s">
        <v>67</v>
      </c>
      <c r="D11" s="152" t="s">
        <v>29</v>
      </c>
      <c r="E11" s="149"/>
      <c r="F11" s="144"/>
      <c r="G11" s="144"/>
      <c r="H11" s="144"/>
      <c r="I11" s="185">
        <f t="shared" si="0"/>
        <v>0</v>
      </c>
    </row>
    <row r="12" spans="1:9" ht="60" x14ac:dyDescent="0.25">
      <c r="A12" s="97" t="s">
        <v>343</v>
      </c>
      <c r="B12" s="153">
        <v>94991</v>
      </c>
      <c r="C12" s="155" t="s">
        <v>116</v>
      </c>
      <c r="D12" s="152" t="s">
        <v>29</v>
      </c>
      <c r="E12" s="149"/>
      <c r="F12" s="144"/>
      <c r="G12" s="144"/>
      <c r="H12" s="144"/>
      <c r="I12" s="185">
        <f t="shared" si="0"/>
        <v>0</v>
      </c>
    </row>
    <row r="15" spans="1:9" ht="15" customHeight="1" x14ac:dyDescent="0.25">
      <c r="A15" s="83" t="s">
        <v>586</v>
      </c>
      <c r="B15" s="83"/>
      <c r="C15" s="83"/>
      <c r="D15" s="83"/>
      <c r="E15" s="83"/>
      <c r="F15" s="83"/>
      <c r="G15" s="83"/>
      <c r="H15" s="83"/>
      <c r="I15" s="83"/>
    </row>
    <row r="16" spans="1:9" ht="15" customHeight="1" x14ac:dyDescent="0.25">
      <c r="A16" s="83"/>
      <c r="B16" s="83"/>
      <c r="C16" s="83"/>
      <c r="D16" s="83"/>
      <c r="E16" s="83"/>
      <c r="F16" s="83"/>
      <c r="G16" s="83"/>
      <c r="H16" s="83"/>
      <c r="I16" s="83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T22" sqref="T22"/>
    </sheetView>
  </sheetViews>
  <sheetFormatPr defaultRowHeight="15" x14ac:dyDescent="0.25"/>
  <cols>
    <col min="1" max="1" width="9.140625" style="3"/>
    <col min="2" max="2" width="12" style="3" bestFit="1" customWidth="1"/>
    <col min="3" max="3" width="55" style="3" customWidth="1"/>
    <col min="4" max="4" width="13.7109375" style="3" bestFit="1" customWidth="1"/>
    <col min="5" max="5" width="19.42578125" style="3" bestFit="1" customWidth="1"/>
    <col min="6" max="6" width="14.140625" style="3" customWidth="1"/>
    <col min="7" max="7" width="21.85546875" style="3" bestFit="1" customWidth="1"/>
    <col min="8" max="16384" width="9.140625" style="3"/>
  </cols>
  <sheetData>
    <row r="1" spans="1:9" ht="86.25" customHeight="1" x14ac:dyDescent="0.25">
      <c r="A1" s="60" t="s">
        <v>679</v>
      </c>
      <c r="B1" s="60"/>
      <c r="C1" s="60"/>
      <c r="D1" s="60"/>
      <c r="E1" s="60"/>
      <c r="F1" s="60"/>
      <c r="G1" s="60"/>
    </row>
    <row r="2" spans="1:9" ht="18.75" x14ac:dyDescent="0.25">
      <c r="A2" s="43" t="s">
        <v>480</v>
      </c>
      <c r="B2" s="43"/>
      <c r="C2" s="43"/>
      <c r="D2" s="43"/>
      <c r="E2" s="43"/>
      <c r="F2" s="43"/>
      <c r="G2" s="43"/>
    </row>
    <row r="3" spans="1:9" x14ac:dyDescent="0.25">
      <c r="A3" s="96" t="s">
        <v>11</v>
      </c>
      <c r="B3" s="88"/>
      <c r="C3" s="88"/>
      <c r="D3" s="88"/>
      <c r="E3" s="88"/>
      <c r="F3" s="45" t="s">
        <v>15</v>
      </c>
      <c r="G3" s="46" t="str">
        <f>'PLANILHA ORÇAMENTÁRIA'!H3</f>
        <v>SINAPI</v>
      </c>
    </row>
    <row r="4" spans="1:9" x14ac:dyDescent="0.25">
      <c r="A4" s="96" t="s">
        <v>12</v>
      </c>
      <c r="B4" s="88"/>
      <c r="C4" s="88"/>
      <c r="D4" s="88"/>
      <c r="E4" s="88"/>
      <c r="F4" s="45"/>
      <c r="G4" s="47" t="str">
        <f>'PLANILHA ORÇAMENTÁRIA'!H4</f>
        <v>TO - Janeiro/2018</v>
      </c>
    </row>
    <row r="5" spans="1:9" x14ac:dyDescent="0.25">
      <c r="A5" s="96" t="s">
        <v>13</v>
      </c>
      <c r="B5" s="88"/>
      <c r="C5" s="88"/>
      <c r="D5" s="88"/>
      <c r="E5" s="88"/>
      <c r="F5" s="48">
        <f>BDI!I22</f>
        <v>0.24666704095238123</v>
      </c>
      <c r="G5" s="46" t="str">
        <f>'PLANILHA ORÇAMENTÁRIA'!H5</f>
        <v>SICRO</v>
      </c>
    </row>
    <row r="6" spans="1:9" x14ac:dyDescent="0.25">
      <c r="A6" s="96" t="s">
        <v>14</v>
      </c>
      <c r="B6" s="88"/>
      <c r="C6" s="88"/>
      <c r="D6" s="88"/>
      <c r="E6" s="88"/>
      <c r="F6" s="48"/>
      <c r="G6" s="47" t="str">
        <f>'PLANILHA ORÇAMENTÁRIA'!H6</f>
        <v>TO - Setembro/2017</v>
      </c>
    </row>
    <row r="7" spans="1:9" x14ac:dyDescent="0.25">
      <c r="A7" s="50" t="s">
        <v>363</v>
      </c>
      <c r="B7" s="50" t="s">
        <v>1</v>
      </c>
      <c r="C7" s="50" t="s">
        <v>457</v>
      </c>
      <c r="D7" s="50" t="s">
        <v>236</v>
      </c>
      <c r="E7" s="50" t="s">
        <v>3</v>
      </c>
      <c r="F7" s="50" t="s">
        <v>675</v>
      </c>
      <c r="G7" s="50" t="s">
        <v>458</v>
      </c>
    </row>
    <row r="8" spans="1:9" ht="30" x14ac:dyDescent="0.25">
      <c r="A8" s="97" t="s">
        <v>126</v>
      </c>
      <c r="B8" s="153">
        <v>72947</v>
      </c>
      <c r="C8" s="155" t="s">
        <v>566</v>
      </c>
      <c r="D8" s="152" t="s">
        <v>19</v>
      </c>
      <c r="E8" s="149"/>
      <c r="F8" s="144"/>
      <c r="G8" s="185">
        <f>F8</f>
        <v>0</v>
      </c>
    </row>
    <row r="9" spans="1:9" ht="60" x14ac:dyDescent="0.25">
      <c r="A9" s="97" t="s">
        <v>127</v>
      </c>
      <c r="B9" s="153" t="s">
        <v>446</v>
      </c>
      <c r="C9" s="155" t="s">
        <v>235</v>
      </c>
      <c r="D9" s="152" t="s">
        <v>19</v>
      </c>
      <c r="E9" s="149"/>
      <c r="F9" s="144"/>
      <c r="G9" s="185">
        <f>F9</f>
        <v>0</v>
      </c>
    </row>
    <row r="10" spans="1:9" x14ac:dyDescent="0.25">
      <c r="A10" s="186"/>
      <c r="B10" s="187"/>
      <c r="C10" s="187"/>
      <c r="D10" s="187"/>
      <c r="E10" s="187"/>
      <c r="F10" s="187"/>
      <c r="G10" s="188"/>
    </row>
    <row r="11" spans="1:9" x14ac:dyDescent="0.25">
      <c r="A11" s="189"/>
      <c r="B11" s="190"/>
      <c r="C11" s="190"/>
      <c r="D11" s="190"/>
      <c r="E11" s="190"/>
      <c r="F11" s="190"/>
      <c r="G11" s="191"/>
    </row>
    <row r="12" spans="1:9" ht="15" customHeight="1" x14ac:dyDescent="0.25">
      <c r="A12" s="83" t="s">
        <v>586</v>
      </c>
      <c r="B12" s="83"/>
      <c r="C12" s="83"/>
      <c r="D12" s="83"/>
      <c r="E12" s="83"/>
      <c r="F12" s="83"/>
      <c r="G12" s="83"/>
      <c r="H12" s="173"/>
      <c r="I12" s="173"/>
    </row>
    <row r="13" spans="1:9" ht="15" customHeight="1" x14ac:dyDescent="0.25">
      <c r="A13" s="83"/>
      <c r="B13" s="83"/>
      <c r="C13" s="83"/>
      <c r="D13" s="83"/>
      <c r="E13" s="83"/>
      <c r="F13" s="83"/>
      <c r="G13" s="83"/>
      <c r="H13" s="173"/>
      <c r="I13" s="173"/>
    </row>
  </sheetData>
  <sheetProtection password="F990" sheet="1" objects="1" scenarios="1"/>
  <mergeCells count="10">
    <mergeCell ref="A12:G13"/>
    <mergeCell ref="B5:E5"/>
    <mergeCell ref="F5:F6"/>
    <mergeCell ref="B6:E6"/>
    <mergeCell ref="A1:G1"/>
    <mergeCell ref="A2:G2"/>
    <mergeCell ref="B3:E3"/>
    <mergeCell ref="F3:F4"/>
    <mergeCell ref="B4:E4"/>
    <mergeCell ref="A10:G11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="60" zoomScaleNormal="100" workbookViewId="0">
      <selection activeCell="A15" activeCellId="9" sqref="A2:I2 A3:A6 H3:I6 A7:I7 A8:D13 E9 F8:I8 H9:I9 F10:I13 A15:I16"/>
    </sheetView>
  </sheetViews>
  <sheetFormatPr defaultRowHeight="15" x14ac:dyDescent="0.25"/>
  <cols>
    <col min="1" max="1" width="9.140625" style="3"/>
    <col min="2" max="2" width="12" style="3" bestFit="1" customWidth="1"/>
    <col min="3" max="3" width="46.7109375" style="3" customWidth="1"/>
    <col min="4" max="4" width="13.7109375" style="3" bestFit="1" customWidth="1"/>
    <col min="5" max="5" width="19.42578125" style="3" bestFit="1" customWidth="1"/>
    <col min="6" max="6" width="22.7109375" style="3" bestFit="1" customWidth="1"/>
    <col min="7" max="7" width="16.28515625" style="3" customWidth="1"/>
    <col min="8" max="8" width="18" style="3" bestFit="1" customWidth="1"/>
    <col min="9" max="9" width="24.42578125" style="3" customWidth="1"/>
    <col min="10" max="16384" width="9.140625" style="3"/>
  </cols>
  <sheetData>
    <row r="1" spans="1:9" ht="82.5" customHeight="1" x14ac:dyDescent="0.25">
      <c r="A1" s="60" t="s">
        <v>679</v>
      </c>
      <c r="B1" s="60"/>
      <c r="C1" s="60"/>
      <c r="D1" s="60"/>
      <c r="E1" s="60"/>
      <c r="F1" s="60"/>
      <c r="G1" s="60"/>
      <c r="H1" s="60"/>
      <c r="I1" s="60"/>
    </row>
    <row r="2" spans="1:9" ht="18.75" x14ac:dyDescent="0.25">
      <c r="A2" s="43" t="s">
        <v>481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96" t="s">
        <v>11</v>
      </c>
      <c r="B3" s="88"/>
      <c r="C3" s="88"/>
      <c r="D3" s="88"/>
      <c r="E3" s="88"/>
      <c r="F3" s="88"/>
      <c r="G3" s="88"/>
      <c r="H3" s="45" t="s">
        <v>15</v>
      </c>
      <c r="I3" s="46" t="str">
        <f>'PLANILHA ORÇAMENTÁRIA'!H3</f>
        <v>SINAPI</v>
      </c>
    </row>
    <row r="4" spans="1:9" x14ac:dyDescent="0.25">
      <c r="A4" s="96" t="s">
        <v>12</v>
      </c>
      <c r="B4" s="88"/>
      <c r="C4" s="88"/>
      <c r="D4" s="88"/>
      <c r="E4" s="88"/>
      <c r="F4" s="88"/>
      <c r="G4" s="88"/>
      <c r="H4" s="45"/>
      <c r="I4" s="47" t="str">
        <f>'PLANILHA ORÇAMENTÁRIA'!H4</f>
        <v>TO - Janeiro/2018</v>
      </c>
    </row>
    <row r="5" spans="1:9" x14ac:dyDescent="0.25">
      <c r="A5" s="96" t="s">
        <v>13</v>
      </c>
      <c r="B5" s="88"/>
      <c r="C5" s="88"/>
      <c r="D5" s="88"/>
      <c r="E5" s="88"/>
      <c r="F5" s="88"/>
      <c r="G5" s="88"/>
      <c r="H5" s="48">
        <f>BDI!I22</f>
        <v>0.24666704095238123</v>
      </c>
      <c r="I5" s="46" t="str">
        <f>'PLANILHA ORÇAMENTÁRIA'!H5</f>
        <v>SICRO</v>
      </c>
    </row>
    <row r="6" spans="1:9" x14ac:dyDescent="0.25">
      <c r="A6" s="96" t="s">
        <v>14</v>
      </c>
      <c r="B6" s="88"/>
      <c r="C6" s="88"/>
      <c r="D6" s="88"/>
      <c r="E6" s="88"/>
      <c r="F6" s="88"/>
      <c r="G6" s="88"/>
      <c r="H6" s="48"/>
      <c r="I6" s="192" t="str">
        <f>'PLANILHA ORÇAMENTÁRIA'!H6</f>
        <v>TO - Setembro/2017</v>
      </c>
    </row>
    <row r="7" spans="1:9" x14ac:dyDescent="0.25">
      <c r="A7" s="50" t="s">
        <v>363</v>
      </c>
      <c r="B7" s="50" t="s">
        <v>1</v>
      </c>
      <c r="C7" s="50" t="s">
        <v>457</v>
      </c>
      <c r="D7" s="50" t="s">
        <v>236</v>
      </c>
      <c r="E7" s="50" t="s">
        <v>3</v>
      </c>
      <c r="F7" s="50" t="s">
        <v>661</v>
      </c>
      <c r="G7" s="50" t="s">
        <v>662</v>
      </c>
      <c r="H7" s="50" t="s">
        <v>663</v>
      </c>
      <c r="I7" s="50" t="s">
        <v>458</v>
      </c>
    </row>
    <row r="8" spans="1:9" ht="15.75" x14ac:dyDescent="0.25">
      <c r="A8" s="97" t="s">
        <v>344</v>
      </c>
      <c r="B8" s="153" t="s">
        <v>68</v>
      </c>
      <c r="C8" s="193" t="s">
        <v>247</v>
      </c>
      <c r="D8" s="104" t="s">
        <v>193</v>
      </c>
      <c r="E8" s="144"/>
      <c r="F8" s="149"/>
      <c r="G8" s="149"/>
      <c r="H8" s="149"/>
      <c r="I8" s="161">
        <f>E8</f>
        <v>0</v>
      </c>
    </row>
    <row r="9" spans="1:9" ht="45" x14ac:dyDescent="0.25">
      <c r="A9" s="97" t="s">
        <v>345</v>
      </c>
      <c r="B9" s="194" t="s">
        <v>240</v>
      </c>
      <c r="C9" s="155" t="s">
        <v>246</v>
      </c>
      <c r="D9" s="152" t="s">
        <v>19</v>
      </c>
      <c r="E9" s="149"/>
      <c r="F9" s="144"/>
      <c r="G9" s="144"/>
      <c r="H9" s="149"/>
      <c r="I9" s="161">
        <f>F9*G9</f>
        <v>0</v>
      </c>
    </row>
    <row r="10" spans="1:9" ht="45" x14ac:dyDescent="0.25">
      <c r="A10" s="97" t="s">
        <v>346</v>
      </c>
      <c r="B10" s="194" t="s">
        <v>242</v>
      </c>
      <c r="C10" s="155" t="s">
        <v>245</v>
      </c>
      <c r="D10" s="104" t="s">
        <v>193</v>
      </c>
      <c r="E10" s="144"/>
      <c r="F10" s="149"/>
      <c r="G10" s="149"/>
      <c r="H10" s="149"/>
      <c r="I10" s="161">
        <f>E10</f>
        <v>0</v>
      </c>
    </row>
    <row r="11" spans="1:9" ht="45" x14ac:dyDescent="0.25">
      <c r="A11" s="97" t="s">
        <v>347</v>
      </c>
      <c r="B11" s="194" t="s">
        <v>243</v>
      </c>
      <c r="C11" s="155" t="s">
        <v>244</v>
      </c>
      <c r="D11" s="104" t="s">
        <v>193</v>
      </c>
      <c r="E11" s="144"/>
      <c r="F11" s="149"/>
      <c r="G11" s="149"/>
      <c r="H11" s="149"/>
      <c r="I11" s="161">
        <f t="shared" ref="I11:I13" si="0">E11</f>
        <v>0</v>
      </c>
    </row>
    <row r="12" spans="1:9" ht="45" x14ac:dyDescent="0.25">
      <c r="A12" s="97" t="s">
        <v>348</v>
      </c>
      <c r="B12" s="194" t="s">
        <v>248</v>
      </c>
      <c r="C12" s="155" t="s">
        <v>249</v>
      </c>
      <c r="D12" s="104" t="s">
        <v>193</v>
      </c>
      <c r="E12" s="144"/>
      <c r="F12" s="149"/>
      <c r="G12" s="149"/>
      <c r="H12" s="149"/>
      <c r="I12" s="161">
        <f t="shared" si="0"/>
        <v>0</v>
      </c>
    </row>
    <row r="13" spans="1:9" ht="45" x14ac:dyDescent="0.25">
      <c r="A13" s="97" t="s">
        <v>349</v>
      </c>
      <c r="B13" s="194" t="s">
        <v>251</v>
      </c>
      <c r="C13" s="155" t="s">
        <v>250</v>
      </c>
      <c r="D13" s="104" t="s">
        <v>193</v>
      </c>
      <c r="E13" s="144"/>
      <c r="F13" s="149"/>
      <c r="G13" s="149"/>
      <c r="H13" s="149"/>
      <c r="I13" s="161">
        <f t="shared" si="0"/>
        <v>0</v>
      </c>
    </row>
    <row r="15" spans="1:9" ht="15" customHeight="1" x14ac:dyDescent="0.25">
      <c r="A15" s="83" t="s">
        <v>586</v>
      </c>
      <c r="B15" s="83"/>
      <c r="C15" s="83"/>
      <c r="D15" s="83"/>
      <c r="E15" s="83"/>
      <c r="F15" s="83"/>
      <c r="G15" s="83"/>
      <c r="H15" s="83"/>
      <c r="I15" s="83"/>
    </row>
    <row r="16" spans="1:9" ht="15" customHeight="1" x14ac:dyDescent="0.25">
      <c r="A16" s="83"/>
      <c r="B16" s="83"/>
      <c r="C16" s="83"/>
      <c r="D16" s="83"/>
      <c r="E16" s="83"/>
      <c r="F16" s="83"/>
      <c r="G16" s="83"/>
      <c r="H16" s="83"/>
      <c r="I16" s="83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0"/>
  <sheetViews>
    <sheetView view="pageBreakPreview" zoomScale="110" zoomScaleNormal="90" zoomScaleSheetLayoutView="110" workbookViewId="0">
      <selection activeCell="A30" activeCellId="8" sqref="A1:I1 A2:A5 I2:I5 A6:I7 A8:H13 A14:I15 A16:H19 A20:I28 A30:I50"/>
    </sheetView>
  </sheetViews>
  <sheetFormatPr defaultRowHeight="15" x14ac:dyDescent="0.25"/>
  <cols>
    <col min="1" max="5" width="9.140625" style="3"/>
    <col min="6" max="6" width="9.5703125" style="3" bestFit="1" customWidth="1"/>
    <col min="7" max="7" width="8.7109375" style="3" customWidth="1"/>
    <col min="8" max="8" width="12.85546875" style="3" customWidth="1"/>
    <col min="9" max="9" width="14.140625" style="3" customWidth="1"/>
    <col min="10" max="16384" width="9.140625" style="3"/>
  </cols>
  <sheetData>
    <row r="1" spans="1:9" ht="18.75" x14ac:dyDescent="0.25">
      <c r="A1" s="23" t="s">
        <v>620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30" t="s">
        <v>11</v>
      </c>
      <c r="B2" s="195"/>
      <c r="C2" s="196"/>
      <c r="D2" s="196"/>
      <c r="E2" s="196"/>
      <c r="F2" s="196"/>
      <c r="G2" s="196"/>
      <c r="H2" s="197"/>
      <c r="I2" s="20" t="s">
        <v>15</v>
      </c>
    </row>
    <row r="3" spans="1:9" x14ac:dyDescent="0.25">
      <c r="A3" s="30" t="s">
        <v>12</v>
      </c>
      <c r="B3" s="195"/>
      <c r="C3" s="196"/>
      <c r="D3" s="196"/>
      <c r="E3" s="196"/>
      <c r="F3" s="196"/>
      <c r="G3" s="196"/>
      <c r="H3" s="197"/>
      <c r="I3" s="209">
        <f>I22</f>
        <v>0.24666704095238123</v>
      </c>
    </row>
    <row r="4" spans="1:9" x14ac:dyDescent="0.25">
      <c r="A4" s="30" t="s">
        <v>13</v>
      </c>
      <c r="B4" s="195"/>
      <c r="C4" s="196"/>
      <c r="D4" s="196"/>
      <c r="E4" s="196"/>
      <c r="F4" s="196"/>
      <c r="G4" s="196"/>
      <c r="H4" s="197"/>
      <c r="I4" s="210"/>
    </row>
    <row r="5" spans="1:9" x14ac:dyDescent="0.25">
      <c r="A5" s="30" t="s">
        <v>14</v>
      </c>
      <c r="B5" s="198"/>
      <c r="C5" s="199"/>
      <c r="D5" s="199"/>
      <c r="E5" s="199"/>
      <c r="F5" s="199"/>
      <c r="G5" s="199"/>
      <c r="H5" s="200"/>
      <c r="I5" s="211"/>
    </row>
    <row r="6" spans="1:9" ht="15.75" customHeight="1" x14ac:dyDescent="0.25">
      <c r="A6" s="212" t="s">
        <v>621</v>
      </c>
      <c r="B6" s="213"/>
      <c r="C6" s="213"/>
      <c r="D6" s="213"/>
      <c r="E6" s="213"/>
      <c r="F6" s="213"/>
      <c r="G6" s="213"/>
      <c r="H6" s="213"/>
      <c r="I6" s="213"/>
    </row>
    <row r="7" spans="1:9" ht="15.75" customHeight="1" thickBot="1" x14ac:dyDescent="0.3">
      <c r="A7" s="50" t="s">
        <v>434</v>
      </c>
      <c r="B7" s="214" t="s">
        <v>444</v>
      </c>
      <c r="C7" s="215"/>
      <c r="D7" s="215"/>
      <c r="E7" s="215"/>
      <c r="F7" s="215"/>
      <c r="G7" s="215"/>
      <c r="H7" s="215"/>
      <c r="I7" s="216"/>
    </row>
    <row r="8" spans="1:9" x14ac:dyDescent="0.25">
      <c r="A8" s="217">
        <v>1</v>
      </c>
      <c r="B8" s="218" t="s">
        <v>435</v>
      </c>
      <c r="C8" s="219"/>
      <c r="D8" s="219"/>
      <c r="E8" s="219"/>
      <c r="F8" s="219"/>
      <c r="G8" s="219"/>
      <c r="H8" s="220"/>
      <c r="I8" s="201">
        <v>4.0099999999999997E-2</v>
      </c>
    </row>
    <row r="9" spans="1:9" x14ac:dyDescent="0.25">
      <c r="A9" s="221">
        <v>2</v>
      </c>
      <c r="B9" s="222" t="s">
        <v>436</v>
      </c>
      <c r="C9" s="223"/>
      <c r="D9" s="223"/>
      <c r="E9" s="223"/>
      <c r="F9" s="223"/>
      <c r="G9" s="223"/>
      <c r="H9" s="224"/>
      <c r="I9" s="202">
        <v>4.0000000000000001E-3</v>
      </c>
    </row>
    <row r="10" spans="1:9" x14ac:dyDescent="0.25">
      <c r="A10" s="221">
        <v>3</v>
      </c>
      <c r="B10" s="222" t="s">
        <v>437</v>
      </c>
      <c r="C10" s="223"/>
      <c r="D10" s="223"/>
      <c r="E10" s="223"/>
      <c r="F10" s="223"/>
      <c r="G10" s="223"/>
      <c r="H10" s="224"/>
      <c r="I10" s="203">
        <v>5.5999999999999999E-3</v>
      </c>
    </row>
    <row r="11" spans="1:9" x14ac:dyDescent="0.25">
      <c r="A11" s="221">
        <v>4</v>
      </c>
      <c r="B11" s="222" t="s">
        <v>438</v>
      </c>
      <c r="C11" s="223"/>
      <c r="D11" s="223"/>
      <c r="E11" s="223"/>
      <c r="F11" s="223"/>
      <c r="G11" s="223"/>
      <c r="H11" s="224"/>
      <c r="I11" s="202">
        <v>1.11E-2</v>
      </c>
    </row>
    <row r="12" spans="1:9" x14ac:dyDescent="0.25">
      <c r="A12" s="221">
        <v>5</v>
      </c>
      <c r="B12" s="222" t="s">
        <v>439</v>
      </c>
      <c r="C12" s="223"/>
      <c r="D12" s="223"/>
      <c r="E12" s="223"/>
      <c r="F12" s="223"/>
      <c r="G12" s="223"/>
      <c r="H12" s="224"/>
      <c r="I12" s="202">
        <v>7.2999999999999995E-2</v>
      </c>
    </row>
    <row r="13" spans="1:9" ht="15.75" thickBot="1" x14ac:dyDescent="0.3">
      <c r="A13" s="225">
        <v>6</v>
      </c>
      <c r="B13" s="226" t="s">
        <v>440</v>
      </c>
      <c r="C13" s="227"/>
      <c r="D13" s="227"/>
      <c r="E13" s="227"/>
      <c r="F13" s="227"/>
      <c r="G13" s="227"/>
      <c r="H13" s="228"/>
      <c r="I13" s="204">
        <f>I20</f>
        <v>8.6499999999999994E-2</v>
      </c>
    </row>
    <row r="14" spans="1:9" x14ac:dyDescent="0.25">
      <c r="A14" s="229"/>
      <c r="B14" s="230"/>
      <c r="C14" s="230"/>
      <c r="D14" s="230"/>
      <c r="E14" s="230"/>
      <c r="F14" s="230"/>
      <c r="G14" s="230"/>
      <c r="H14" s="230"/>
      <c r="I14" s="231"/>
    </row>
    <row r="15" spans="1:9" ht="15.75" thickBot="1" x14ac:dyDescent="0.3">
      <c r="A15" s="50" t="s">
        <v>434</v>
      </c>
      <c r="B15" s="214" t="s">
        <v>441</v>
      </c>
      <c r="C15" s="215"/>
      <c r="D15" s="215"/>
      <c r="E15" s="215"/>
      <c r="F15" s="215"/>
      <c r="G15" s="215"/>
      <c r="H15" s="215"/>
      <c r="I15" s="216"/>
    </row>
    <row r="16" spans="1:9" x14ac:dyDescent="0.25">
      <c r="A16" s="221" t="s">
        <v>48</v>
      </c>
      <c r="B16" s="218" t="s">
        <v>428</v>
      </c>
      <c r="C16" s="219"/>
      <c r="D16" s="219"/>
      <c r="E16" s="219"/>
      <c r="F16" s="219"/>
      <c r="G16" s="219"/>
      <c r="H16" s="220"/>
      <c r="I16" s="205">
        <v>0.05</v>
      </c>
    </row>
    <row r="17" spans="1:9" x14ac:dyDescent="0.25">
      <c r="A17" s="221" t="s">
        <v>60</v>
      </c>
      <c r="B17" s="222" t="s">
        <v>425</v>
      </c>
      <c r="C17" s="223"/>
      <c r="D17" s="223"/>
      <c r="E17" s="223"/>
      <c r="F17" s="223"/>
      <c r="G17" s="223"/>
      <c r="H17" s="224"/>
      <c r="I17" s="202">
        <v>6.4999999999999997E-3</v>
      </c>
    </row>
    <row r="18" spans="1:9" x14ac:dyDescent="0.25">
      <c r="A18" s="221" t="s">
        <v>61</v>
      </c>
      <c r="B18" s="222" t="s">
        <v>426</v>
      </c>
      <c r="C18" s="223"/>
      <c r="D18" s="223"/>
      <c r="E18" s="223"/>
      <c r="F18" s="223"/>
      <c r="G18" s="223"/>
      <c r="H18" s="224"/>
      <c r="I18" s="202">
        <v>0.03</v>
      </c>
    </row>
    <row r="19" spans="1:9" ht="15.75" thickBot="1" x14ac:dyDescent="0.3">
      <c r="A19" s="221" t="s">
        <v>98</v>
      </c>
      <c r="B19" s="232" t="s">
        <v>427</v>
      </c>
      <c r="C19" s="233"/>
      <c r="D19" s="233"/>
      <c r="E19" s="233"/>
      <c r="F19" s="233"/>
      <c r="G19" s="233"/>
      <c r="H19" s="234"/>
      <c r="I19" s="202">
        <v>0</v>
      </c>
    </row>
    <row r="20" spans="1:9" ht="15.75" thickBot="1" x14ac:dyDescent="0.3">
      <c r="A20" s="235" t="s">
        <v>442</v>
      </c>
      <c r="B20" s="236"/>
      <c r="C20" s="236"/>
      <c r="D20" s="236"/>
      <c r="E20" s="236"/>
      <c r="F20" s="236"/>
      <c r="G20" s="236"/>
      <c r="H20" s="237"/>
      <c r="I20" s="2">
        <f>SUM(I16:I19)</f>
        <v>8.6499999999999994E-2</v>
      </c>
    </row>
    <row r="21" spans="1:9" ht="15.75" thickBot="1" x14ac:dyDescent="0.3">
      <c r="A21" s="238" t="s">
        <v>443</v>
      </c>
      <c r="B21" s="239"/>
      <c r="C21" s="239"/>
      <c r="D21" s="239"/>
      <c r="E21" s="239"/>
      <c r="F21" s="239"/>
      <c r="G21" s="239"/>
      <c r="H21" s="239"/>
      <c r="I21" s="240"/>
    </row>
    <row r="22" spans="1:9" ht="15.75" thickBot="1" x14ac:dyDescent="0.3">
      <c r="A22" s="241"/>
      <c r="B22" s="242"/>
      <c r="C22" s="242"/>
      <c r="D22" s="242"/>
      <c r="E22" s="242"/>
      <c r="F22" s="242"/>
      <c r="G22" s="242"/>
      <c r="H22" s="243"/>
      <c r="I22" s="244">
        <f>(((1+I8+I9+I10)*(1+I11)*(1+I12))/(1-I13))-1</f>
        <v>0.24666704095238123</v>
      </c>
    </row>
    <row r="23" spans="1:9" x14ac:dyDescent="0.25">
      <c r="A23" s="245"/>
      <c r="B23" s="246"/>
      <c r="C23" s="246"/>
      <c r="D23" s="246"/>
      <c r="E23" s="246"/>
      <c r="F23" s="246"/>
      <c r="G23" s="246"/>
      <c r="H23" s="246"/>
      <c r="I23" s="247"/>
    </row>
    <row r="24" spans="1:9" x14ac:dyDescent="0.25">
      <c r="A24" s="248" t="s">
        <v>433</v>
      </c>
      <c r="B24" s="249"/>
      <c r="C24" s="250"/>
      <c r="D24" s="250"/>
      <c r="E24" s="250"/>
      <c r="F24" s="250"/>
      <c r="G24" s="250"/>
      <c r="H24" s="250"/>
      <c r="I24" s="251"/>
    </row>
    <row r="25" spans="1:9" x14ac:dyDescent="0.25">
      <c r="A25" s="248"/>
      <c r="B25" s="252"/>
      <c r="C25" s="250"/>
      <c r="D25" s="250"/>
      <c r="E25" s="250"/>
      <c r="F25" s="250"/>
      <c r="G25" s="250"/>
      <c r="H25" s="250"/>
      <c r="I25" s="251"/>
    </row>
    <row r="26" spans="1:9" ht="15.75" thickBot="1" x14ac:dyDescent="0.3">
      <c r="A26" s="253"/>
      <c r="B26" s="254"/>
      <c r="C26" s="254"/>
      <c r="D26" s="254"/>
      <c r="E26" s="254"/>
      <c r="F26" s="254"/>
      <c r="G26" s="254"/>
      <c r="H26" s="254"/>
      <c r="I26" s="255"/>
    </row>
    <row r="27" spans="1:9" x14ac:dyDescent="0.25">
      <c r="A27" s="256"/>
      <c r="B27" s="257"/>
      <c r="C27" s="257"/>
      <c r="D27" s="257"/>
      <c r="E27" s="257"/>
      <c r="F27" s="257"/>
      <c r="G27" s="257"/>
      <c r="H27" s="257"/>
      <c r="I27" s="258"/>
    </row>
    <row r="28" spans="1:9" x14ac:dyDescent="0.25">
      <c r="A28" s="259" t="s">
        <v>429</v>
      </c>
      <c r="B28" s="230"/>
      <c r="C28" s="230"/>
      <c r="D28" s="230"/>
      <c r="E28" s="230"/>
      <c r="F28" s="230"/>
      <c r="G28" s="230"/>
      <c r="H28" s="230"/>
      <c r="I28" s="260"/>
    </row>
    <row r="29" spans="1:9" ht="30" customHeight="1" x14ac:dyDescent="0.25">
      <c r="A29" s="206" t="s">
        <v>549</v>
      </c>
      <c r="B29" s="207"/>
      <c r="C29" s="207"/>
      <c r="D29" s="207"/>
      <c r="E29" s="207"/>
      <c r="F29" s="207"/>
      <c r="G29" s="207"/>
      <c r="H29" s="207"/>
      <c r="I29" s="208"/>
    </row>
    <row r="30" spans="1:9" ht="27" customHeight="1" x14ac:dyDescent="0.25">
      <c r="A30" s="261" t="s">
        <v>430</v>
      </c>
      <c r="B30" s="262"/>
      <c r="C30" s="262"/>
      <c r="D30" s="262"/>
      <c r="E30" s="262"/>
      <c r="F30" s="262"/>
      <c r="G30" s="262"/>
      <c r="H30" s="262"/>
      <c r="I30" s="263"/>
    </row>
    <row r="31" spans="1:9" ht="25.5" customHeight="1" x14ac:dyDescent="0.25">
      <c r="A31" s="264" t="s">
        <v>431</v>
      </c>
      <c r="B31" s="265"/>
      <c r="C31" s="265"/>
      <c r="D31" s="265"/>
      <c r="E31" s="265"/>
      <c r="F31" s="265"/>
      <c r="G31" s="265"/>
      <c r="H31" s="265"/>
      <c r="I31" s="266"/>
    </row>
    <row r="32" spans="1:9" ht="38.25" customHeight="1" x14ac:dyDescent="0.25">
      <c r="A32" s="261" t="s">
        <v>432</v>
      </c>
      <c r="B32" s="262"/>
      <c r="C32" s="262"/>
      <c r="D32" s="262"/>
      <c r="E32" s="262"/>
      <c r="F32" s="262"/>
      <c r="G32" s="262"/>
      <c r="H32" s="262"/>
      <c r="I32" s="263"/>
    </row>
    <row r="33" spans="1:9" x14ac:dyDescent="0.25">
      <c r="A33" s="261"/>
      <c r="B33" s="262"/>
      <c r="C33" s="262"/>
      <c r="D33" s="262"/>
      <c r="E33" s="262"/>
      <c r="F33" s="262"/>
      <c r="G33" s="262"/>
      <c r="H33" s="262"/>
      <c r="I33" s="263"/>
    </row>
    <row r="34" spans="1:9" ht="15.75" thickBot="1" x14ac:dyDescent="0.3">
      <c r="A34" s="267" t="s">
        <v>445</v>
      </c>
      <c r="B34" s="268"/>
      <c r="C34" s="268"/>
      <c r="D34" s="268"/>
      <c r="E34" s="268"/>
      <c r="F34" s="268"/>
      <c r="G34" s="268"/>
      <c r="H34" s="268"/>
      <c r="I34" s="269"/>
    </row>
    <row r="35" spans="1:9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x14ac:dyDescent="0.25">
      <c r="A36" s="270"/>
      <c r="B36" s="270"/>
      <c r="C36" s="270"/>
      <c r="D36" s="270"/>
      <c r="E36" s="270"/>
      <c r="F36" s="270"/>
      <c r="G36" s="270"/>
      <c r="H36" s="270"/>
      <c r="I36" s="270"/>
    </row>
    <row r="37" spans="1:9" x14ac:dyDescent="0.25">
      <c r="A37" s="270"/>
      <c r="B37" s="270"/>
      <c r="C37" s="270"/>
      <c r="D37" s="270"/>
      <c r="E37" s="270"/>
      <c r="F37" s="270"/>
      <c r="G37" s="270"/>
      <c r="H37" s="270"/>
      <c r="I37" s="270"/>
    </row>
    <row r="38" spans="1:9" x14ac:dyDescent="0.25">
      <c r="A38" s="270"/>
      <c r="B38" s="270"/>
      <c r="C38" s="270"/>
      <c r="D38" s="270"/>
      <c r="E38" s="270"/>
      <c r="F38" s="270"/>
      <c r="G38" s="270"/>
      <c r="H38" s="270"/>
      <c r="I38" s="270"/>
    </row>
    <row r="39" spans="1:9" x14ac:dyDescent="0.25">
      <c r="A39" s="270"/>
      <c r="B39" s="270"/>
      <c r="C39" s="270"/>
      <c r="D39" s="270"/>
      <c r="E39" s="270"/>
      <c r="F39" s="270"/>
      <c r="G39" s="270"/>
      <c r="H39" s="270"/>
      <c r="I39" s="270"/>
    </row>
    <row r="40" spans="1:9" x14ac:dyDescent="0.25">
      <c r="A40" s="270"/>
      <c r="B40" s="270"/>
      <c r="C40" s="270"/>
      <c r="D40" s="270"/>
      <c r="E40" s="270"/>
      <c r="F40" s="270"/>
      <c r="G40" s="270"/>
      <c r="H40" s="270"/>
      <c r="I40" s="270"/>
    </row>
    <row r="41" spans="1:9" x14ac:dyDescent="0.25">
      <c r="A41" s="270"/>
      <c r="B41" s="270"/>
      <c r="C41" s="270"/>
      <c r="D41" s="270"/>
      <c r="E41" s="270"/>
      <c r="F41" s="270"/>
      <c r="G41" s="270"/>
      <c r="H41" s="270"/>
      <c r="I41" s="270"/>
    </row>
    <row r="42" spans="1:9" x14ac:dyDescent="0.25">
      <c r="A42" s="270"/>
      <c r="B42" s="270"/>
      <c r="C42" s="270"/>
      <c r="D42" s="270"/>
      <c r="E42" s="270"/>
      <c r="F42" s="270"/>
      <c r="G42" s="270"/>
      <c r="H42" s="270"/>
      <c r="I42" s="270"/>
    </row>
    <row r="43" spans="1:9" x14ac:dyDescent="0.25">
      <c r="A43" s="270"/>
      <c r="B43" s="270"/>
      <c r="C43" s="270"/>
      <c r="D43" s="270"/>
      <c r="E43" s="270"/>
      <c r="F43" s="270"/>
      <c r="G43" s="270"/>
      <c r="H43" s="270"/>
      <c r="I43" s="270"/>
    </row>
    <row r="44" spans="1:9" x14ac:dyDescent="0.25">
      <c r="A44" s="270"/>
      <c r="B44" s="270"/>
      <c r="C44" s="270"/>
      <c r="D44" s="270"/>
      <c r="E44" s="270"/>
      <c r="F44" s="270"/>
      <c r="G44" s="270"/>
      <c r="H44" s="270"/>
      <c r="I44" s="270"/>
    </row>
    <row r="45" spans="1:9" x14ac:dyDescent="0.25">
      <c r="A45" s="270"/>
      <c r="B45" s="270"/>
      <c r="C45" s="270"/>
      <c r="D45" s="270"/>
      <c r="E45" s="270"/>
      <c r="F45" s="270"/>
      <c r="G45" s="270"/>
      <c r="H45" s="270"/>
      <c r="I45" s="270"/>
    </row>
    <row r="46" spans="1:9" x14ac:dyDescent="0.25">
      <c r="A46" s="270"/>
      <c r="B46" s="270"/>
      <c r="C46" s="270"/>
      <c r="D46" s="270"/>
      <c r="E46" s="270"/>
      <c r="F46" s="270"/>
      <c r="G46" s="270"/>
      <c r="H46" s="270"/>
      <c r="I46" s="270"/>
    </row>
    <row r="47" spans="1:9" x14ac:dyDescent="0.25">
      <c r="A47" s="270"/>
      <c r="B47" s="270"/>
      <c r="C47" s="270"/>
      <c r="D47" s="270"/>
      <c r="E47" s="270"/>
      <c r="F47" s="270"/>
      <c r="G47" s="270"/>
      <c r="H47" s="270"/>
      <c r="I47" s="270"/>
    </row>
    <row r="48" spans="1:9" x14ac:dyDescent="0.25">
      <c r="A48" s="270"/>
      <c r="B48" s="270"/>
      <c r="C48" s="270"/>
      <c r="D48" s="270"/>
      <c r="E48" s="270"/>
      <c r="F48" s="270"/>
      <c r="G48" s="270"/>
      <c r="H48" s="270"/>
      <c r="I48" s="270"/>
    </row>
    <row r="49" spans="1:9" x14ac:dyDescent="0.25">
      <c r="A49" s="271" t="s">
        <v>586</v>
      </c>
      <c r="B49" s="271"/>
      <c r="C49" s="271"/>
      <c r="D49" s="271"/>
      <c r="E49" s="271"/>
      <c r="F49" s="271"/>
      <c r="G49" s="271"/>
      <c r="H49" s="271"/>
      <c r="I49" s="271"/>
    </row>
    <row r="50" spans="1:9" x14ac:dyDescent="0.25">
      <c r="A50" s="271"/>
      <c r="B50" s="271"/>
      <c r="C50" s="271"/>
      <c r="D50" s="271"/>
      <c r="E50" s="271"/>
      <c r="F50" s="271"/>
      <c r="G50" s="271"/>
      <c r="H50" s="271"/>
      <c r="I50" s="271"/>
    </row>
  </sheetData>
  <sheetProtection password="F990" sheet="1" objects="1" scenarios="1"/>
  <mergeCells count="29"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1:I1"/>
    <mergeCell ref="B2:H2"/>
    <mergeCell ref="B3:H3"/>
    <mergeCell ref="I3:I5"/>
    <mergeCell ref="B4:H4"/>
    <mergeCell ref="B5:H5"/>
    <mergeCell ref="B18:H18"/>
    <mergeCell ref="B17:H17"/>
    <mergeCell ref="A32:I32"/>
    <mergeCell ref="A33:I33"/>
    <mergeCell ref="A21:I21"/>
    <mergeCell ref="A22:H22"/>
    <mergeCell ref="A20:H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2"/>
  <sheetViews>
    <sheetView view="pageBreakPreview" zoomScale="110" zoomScaleNormal="100" zoomScaleSheetLayoutView="110" workbookViewId="0">
      <selection activeCell="A7" activeCellId="3" sqref="A2:I2 A3:A6 I3:I6 A7:I17"/>
    </sheetView>
  </sheetViews>
  <sheetFormatPr defaultRowHeight="15" x14ac:dyDescent="0.25"/>
  <cols>
    <col min="1" max="1" width="9.140625" style="3" customWidth="1"/>
    <col min="2" max="2" width="10.5703125" style="3" customWidth="1"/>
    <col min="3" max="3" width="22.140625" style="3" customWidth="1"/>
    <col min="4" max="4" width="20.42578125" style="3" customWidth="1"/>
    <col min="5" max="5" width="24" style="3" customWidth="1"/>
    <col min="6" max="6" width="9.140625" style="3"/>
    <col min="7" max="7" width="14" style="3" customWidth="1"/>
    <col min="8" max="8" width="12.5703125" style="3" customWidth="1"/>
    <col min="9" max="9" width="17" style="3" bestFit="1" customWidth="1"/>
    <col min="10" max="16384" width="9.140625" style="3"/>
  </cols>
  <sheetData>
    <row r="1" spans="1:9" ht="57.75" customHeight="1" x14ac:dyDescent="0.25">
      <c r="A1" s="60" t="s">
        <v>679</v>
      </c>
      <c r="B1" s="60"/>
      <c r="C1" s="60"/>
      <c r="D1" s="60"/>
      <c r="E1" s="60"/>
      <c r="F1" s="60"/>
      <c r="G1" s="60"/>
      <c r="H1" s="60"/>
      <c r="I1" s="60"/>
    </row>
    <row r="2" spans="1:9" ht="18.75" x14ac:dyDescent="0.25">
      <c r="A2" s="43" t="s">
        <v>620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96" t="s">
        <v>11</v>
      </c>
      <c r="B3" s="62"/>
      <c r="C3" s="62"/>
      <c r="D3" s="62"/>
      <c r="E3" s="62"/>
      <c r="F3" s="62"/>
      <c r="G3" s="62"/>
      <c r="H3" s="62"/>
      <c r="I3" s="46" t="str">
        <f>'PLANILHA ORÇAMENTÁRIA'!H3</f>
        <v>SINAPI</v>
      </c>
    </row>
    <row r="4" spans="1:9" x14ac:dyDescent="0.25">
      <c r="A4" s="96" t="s">
        <v>12</v>
      </c>
      <c r="B4" s="62"/>
      <c r="C4" s="62"/>
      <c r="D4" s="62"/>
      <c r="E4" s="62"/>
      <c r="F4" s="62"/>
      <c r="G4" s="62"/>
      <c r="H4" s="62"/>
      <c r="I4" s="47" t="str">
        <f>'PLANILHA ORÇAMENTÁRIA'!H4</f>
        <v>TO - Janeiro/2018</v>
      </c>
    </row>
    <row r="5" spans="1:9" x14ac:dyDescent="0.25">
      <c r="A5" s="96" t="s">
        <v>13</v>
      </c>
      <c r="B5" s="62"/>
      <c r="C5" s="62"/>
      <c r="D5" s="62"/>
      <c r="E5" s="62"/>
      <c r="F5" s="62"/>
      <c r="G5" s="62"/>
      <c r="H5" s="62"/>
      <c r="I5" s="46" t="str">
        <f>'PLANILHA ORÇAMENTÁRIA'!H5</f>
        <v>SICRO</v>
      </c>
    </row>
    <row r="6" spans="1:9" x14ac:dyDescent="0.25">
      <c r="A6" s="96" t="s">
        <v>14</v>
      </c>
      <c r="B6" s="62"/>
      <c r="C6" s="62"/>
      <c r="D6" s="62"/>
      <c r="E6" s="62"/>
      <c r="F6" s="62"/>
      <c r="G6" s="62"/>
      <c r="H6" s="62"/>
      <c r="I6" s="47" t="str">
        <f>'PLANILHA ORÇAMENTÁRIA'!H6</f>
        <v>TO - Setembro/2017</v>
      </c>
    </row>
    <row r="7" spans="1:9" x14ac:dyDescent="0.25">
      <c r="A7" s="272" t="s">
        <v>447</v>
      </c>
      <c r="B7" s="272"/>
      <c r="C7" s="272"/>
      <c r="D7" s="272"/>
      <c r="E7" s="272"/>
      <c r="F7" s="272"/>
      <c r="G7" s="272"/>
      <c r="H7" s="272"/>
      <c r="I7" s="272"/>
    </row>
    <row r="8" spans="1:9" x14ac:dyDescent="0.25">
      <c r="A8" s="272" t="s">
        <v>448</v>
      </c>
      <c r="B8" s="272"/>
      <c r="C8" s="272"/>
      <c r="D8" s="272"/>
      <c r="E8" s="272"/>
      <c r="F8" s="272"/>
      <c r="G8" s="272"/>
      <c r="H8" s="272"/>
      <c r="I8" s="272"/>
    </row>
    <row r="9" spans="1:9" ht="30" x14ac:dyDescent="0.25">
      <c r="A9" s="50" t="s">
        <v>127</v>
      </c>
      <c r="B9" s="273" t="s">
        <v>601</v>
      </c>
      <c r="C9" s="273"/>
      <c r="D9" s="273"/>
      <c r="E9" s="273"/>
      <c r="F9" s="50" t="s">
        <v>19</v>
      </c>
      <c r="G9" s="50" t="s">
        <v>3</v>
      </c>
      <c r="H9" s="50" t="s">
        <v>237</v>
      </c>
      <c r="I9" s="50" t="s">
        <v>239</v>
      </c>
    </row>
    <row r="10" spans="1:9" ht="15.75" x14ac:dyDescent="0.25">
      <c r="A10" s="97" t="s">
        <v>128</v>
      </c>
      <c r="B10" s="97">
        <v>1379</v>
      </c>
      <c r="C10" s="274" t="s">
        <v>597</v>
      </c>
      <c r="D10" s="274"/>
      <c r="E10" s="274"/>
      <c r="F10" s="100" t="s">
        <v>117</v>
      </c>
      <c r="G10" s="275">
        <v>7.5</v>
      </c>
      <c r="H10" s="275">
        <v>0.52</v>
      </c>
      <c r="I10" s="276">
        <f>G10*H10</f>
        <v>3.9000000000000004</v>
      </c>
    </row>
    <row r="11" spans="1:9" ht="15.75" customHeight="1" x14ac:dyDescent="0.25">
      <c r="A11" s="97" t="s">
        <v>129</v>
      </c>
      <c r="B11" s="97">
        <v>370</v>
      </c>
      <c r="C11" s="277" t="s">
        <v>598</v>
      </c>
      <c r="D11" s="277"/>
      <c r="E11" s="277"/>
      <c r="F11" s="100" t="s">
        <v>29</v>
      </c>
      <c r="G11" s="275">
        <v>0.01</v>
      </c>
      <c r="H11" s="275">
        <v>70</v>
      </c>
      <c r="I11" s="276">
        <f t="shared" ref="I11:I14" si="0">G11*H11</f>
        <v>0.70000000000000007</v>
      </c>
    </row>
    <row r="12" spans="1:9" ht="15.75" customHeight="1" x14ac:dyDescent="0.25">
      <c r="A12" s="97" t="s">
        <v>130</v>
      </c>
      <c r="B12" s="97">
        <v>38135</v>
      </c>
      <c r="C12" s="277" t="s">
        <v>599</v>
      </c>
      <c r="D12" s="277"/>
      <c r="E12" s="277"/>
      <c r="F12" s="100" t="s">
        <v>19</v>
      </c>
      <c r="G12" s="275">
        <v>1.02</v>
      </c>
      <c r="H12" s="275">
        <v>53.55</v>
      </c>
      <c r="I12" s="276">
        <f t="shared" si="0"/>
        <v>54.620999999999995</v>
      </c>
    </row>
    <row r="13" spans="1:9" ht="15.75" customHeight="1" x14ac:dyDescent="0.25">
      <c r="A13" s="97" t="s">
        <v>131</v>
      </c>
      <c r="B13" s="97">
        <v>88309</v>
      </c>
      <c r="C13" s="277" t="s">
        <v>600</v>
      </c>
      <c r="D13" s="277"/>
      <c r="E13" s="277"/>
      <c r="F13" s="100" t="s">
        <v>118</v>
      </c>
      <c r="G13" s="275">
        <v>0.6</v>
      </c>
      <c r="H13" s="275">
        <v>18.57</v>
      </c>
      <c r="I13" s="276">
        <f t="shared" si="0"/>
        <v>11.141999999999999</v>
      </c>
    </row>
    <row r="14" spans="1:9" ht="15.75" x14ac:dyDescent="0.25">
      <c r="A14" s="97" t="s">
        <v>132</v>
      </c>
      <c r="B14" s="97">
        <v>88316</v>
      </c>
      <c r="C14" s="277" t="s">
        <v>596</v>
      </c>
      <c r="D14" s="277"/>
      <c r="E14" s="277"/>
      <c r="F14" s="100" t="s">
        <v>118</v>
      </c>
      <c r="G14" s="275">
        <v>0.5</v>
      </c>
      <c r="H14" s="275">
        <v>13.03</v>
      </c>
      <c r="I14" s="276">
        <f t="shared" si="0"/>
        <v>6.5149999999999997</v>
      </c>
    </row>
    <row r="15" spans="1:9" ht="16.5" customHeight="1" x14ac:dyDescent="0.25">
      <c r="A15" s="278" t="s">
        <v>50</v>
      </c>
      <c r="B15" s="278"/>
      <c r="C15" s="278"/>
      <c r="D15" s="278"/>
      <c r="E15" s="278"/>
      <c r="F15" s="278"/>
      <c r="G15" s="278"/>
      <c r="H15" s="278"/>
      <c r="I15" s="276">
        <f>SUM(I10:I14)</f>
        <v>76.878</v>
      </c>
    </row>
    <row r="16" spans="1:9" ht="30" customHeight="1" x14ac:dyDescent="0.25">
      <c r="A16" s="83" t="s">
        <v>586</v>
      </c>
      <c r="B16" s="83"/>
      <c r="C16" s="83"/>
      <c r="D16" s="83"/>
      <c r="E16" s="83"/>
      <c r="F16" s="83"/>
      <c r="G16" s="83"/>
      <c r="H16" s="83"/>
      <c r="I16" s="83"/>
    </row>
    <row r="17" spans="1:9" x14ac:dyDescent="0.25">
      <c r="A17" s="83"/>
      <c r="B17" s="83"/>
      <c r="C17" s="83"/>
      <c r="D17" s="83"/>
      <c r="E17" s="83"/>
      <c r="F17" s="83"/>
      <c r="G17" s="83"/>
      <c r="H17" s="83"/>
      <c r="I17" s="83"/>
    </row>
    <row r="18" spans="1:9" ht="15.75" customHeight="1" x14ac:dyDescent="0.25"/>
    <row r="19" spans="1:9" ht="15.75" customHeight="1" x14ac:dyDescent="0.25"/>
    <row r="20" spans="1:9" ht="15.75" customHeight="1" x14ac:dyDescent="0.25"/>
    <row r="21" spans="1:9" ht="15.75" customHeight="1" x14ac:dyDescent="0.25"/>
    <row r="22" spans="1:9" ht="15.75" customHeight="1" x14ac:dyDescent="0.25"/>
  </sheetData>
  <sheetProtection password="F990" sheet="1" objects="1" scenarios="1"/>
  <mergeCells count="16">
    <mergeCell ref="A1:I1"/>
    <mergeCell ref="A2:I2"/>
    <mergeCell ref="B3:H3"/>
    <mergeCell ref="B4:H4"/>
    <mergeCell ref="B5:H5"/>
    <mergeCell ref="C12:E12"/>
    <mergeCell ref="C11:E11"/>
    <mergeCell ref="B9:E9"/>
    <mergeCell ref="A16:I17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zoomScale="60" zoomScaleNormal="70" workbookViewId="0">
      <selection activeCell="O18" sqref="O18"/>
    </sheetView>
  </sheetViews>
  <sheetFormatPr defaultRowHeight="15" x14ac:dyDescent="0.25"/>
  <cols>
    <col min="1" max="1" width="9.140625" style="3"/>
    <col min="2" max="2" width="70.7109375" style="3" bestFit="1" customWidth="1"/>
    <col min="3" max="3" width="20.28515625" style="3" customWidth="1"/>
    <col min="4" max="4" width="9.28515625" style="3" customWidth="1"/>
    <col min="5" max="5" width="21.28515625" style="283" customWidth="1"/>
    <col min="6" max="6" width="8.5703125" style="283" customWidth="1"/>
    <col min="7" max="7" width="21.85546875" style="283" customWidth="1"/>
    <col min="8" max="8" width="7.85546875" style="283" customWidth="1"/>
    <col min="9" max="9" width="20.140625" style="283" customWidth="1"/>
    <col min="10" max="10" width="9.140625" style="283"/>
    <col min="11" max="11" width="19.85546875" style="283" customWidth="1"/>
    <col min="12" max="12" width="9.140625" style="283"/>
    <col min="13" max="13" width="24" style="283" customWidth="1"/>
    <col min="14" max="14" width="10.28515625" style="3" customWidth="1"/>
    <col min="15" max="15" width="13" style="3" customWidth="1"/>
    <col min="16" max="16384" width="9.140625" style="3"/>
  </cols>
  <sheetData>
    <row r="1" spans="1:13" ht="84.75" customHeight="1" x14ac:dyDescent="0.25">
      <c r="A1" s="279" t="s">
        <v>679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18.75" x14ac:dyDescent="0.25">
      <c r="A2" s="43" t="s">
        <v>622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25">
      <c r="A3" s="44" t="s">
        <v>11</v>
      </c>
      <c r="B3" s="280"/>
      <c r="C3" s="281"/>
      <c r="D3" s="281"/>
      <c r="E3" s="281"/>
      <c r="F3" s="281"/>
      <c r="G3" s="281"/>
      <c r="H3" s="281"/>
      <c r="I3" s="281"/>
      <c r="J3" s="281"/>
      <c r="K3" s="282"/>
      <c r="L3" s="284" t="s">
        <v>15</v>
      </c>
      <c r="M3" s="46" t="str">
        <f>'PLANILHA ORÇAMENTÁRIA'!H3</f>
        <v>SINAPI</v>
      </c>
    </row>
    <row r="4" spans="1:13" x14ac:dyDescent="0.25">
      <c r="A4" s="44" t="s">
        <v>12</v>
      </c>
      <c r="B4" s="280"/>
      <c r="C4" s="281"/>
      <c r="D4" s="281"/>
      <c r="E4" s="281"/>
      <c r="F4" s="281"/>
      <c r="G4" s="281"/>
      <c r="H4" s="281"/>
      <c r="I4" s="281"/>
      <c r="J4" s="281"/>
      <c r="K4" s="282"/>
      <c r="L4" s="285"/>
      <c r="M4" s="47" t="str">
        <f>'PLANILHA ORÇAMENTÁRIA'!H4</f>
        <v>TO - Janeiro/2018</v>
      </c>
    </row>
    <row r="5" spans="1:13" x14ac:dyDescent="0.25">
      <c r="A5" s="44" t="s">
        <v>13</v>
      </c>
      <c r="B5" s="280"/>
      <c r="C5" s="281"/>
      <c r="D5" s="281"/>
      <c r="E5" s="281"/>
      <c r="F5" s="281"/>
      <c r="G5" s="281"/>
      <c r="H5" s="281"/>
      <c r="I5" s="281"/>
      <c r="J5" s="281"/>
      <c r="K5" s="282"/>
      <c r="L5" s="286">
        <f>BDI!I22</f>
        <v>0.24666704095238123</v>
      </c>
      <c r="M5" s="46" t="str">
        <f>'PLANILHA ORÇAMENTÁRIA'!H5</f>
        <v>SICRO</v>
      </c>
    </row>
    <row r="6" spans="1:13" x14ac:dyDescent="0.25">
      <c r="A6" s="44" t="s">
        <v>14</v>
      </c>
      <c r="B6" s="280"/>
      <c r="C6" s="281"/>
      <c r="D6" s="281"/>
      <c r="E6" s="281"/>
      <c r="F6" s="281"/>
      <c r="G6" s="281"/>
      <c r="H6" s="281"/>
      <c r="I6" s="281"/>
      <c r="J6" s="281"/>
      <c r="K6" s="282"/>
      <c r="L6" s="287"/>
      <c r="M6" s="47" t="str">
        <f>'PLANILHA ORÇAMENTÁRIA'!H6</f>
        <v>TO - Setembro/2017</v>
      </c>
    </row>
    <row r="7" spans="1:13" x14ac:dyDescent="0.25">
      <c r="A7" s="288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</row>
    <row r="8" spans="1:13" x14ac:dyDescent="0.25">
      <c r="A8" s="272" t="s">
        <v>363</v>
      </c>
      <c r="B8" s="272" t="s">
        <v>364</v>
      </c>
      <c r="C8" s="272" t="s">
        <v>365</v>
      </c>
      <c r="D8" s="272"/>
      <c r="E8" s="272" t="s">
        <v>366</v>
      </c>
      <c r="F8" s="272"/>
      <c r="G8" s="272" t="s">
        <v>367</v>
      </c>
      <c r="H8" s="272"/>
      <c r="I8" s="272" t="s">
        <v>368</v>
      </c>
      <c r="J8" s="290"/>
      <c r="K8" s="272" t="s">
        <v>369</v>
      </c>
      <c r="L8" s="290"/>
      <c r="M8" s="272" t="s">
        <v>50</v>
      </c>
    </row>
    <row r="9" spans="1:13" x14ac:dyDescent="0.25">
      <c r="A9" s="272"/>
      <c r="B9" s="272"/>
      <c r="C9" s="272"/>
      <c r="D9" s="272"/>
      <c r="E9" s="272"/>
      <c r="F9" s="272"/>
      <c r="G9" s="272"/>
      <c r="H9" s="272"/>
      <c r="I9" s="290"/>
      <c r="J9" s="290"/>
      <c r="K9" s="290"/>
      <c r="L9" s="290"/>
      <c r="M9" s="290"/>
    </row>
    <row r="10" spans="1:13" x14ac:dyDescent="0.25">
      <c r="A10" s="272"/>
      <c r="B10" s="272"/>
      <c r="C10" s="291" t="s">
        <v>370</v>
      </c>
      <c r="D10" s="291" t="s">
        <v>371</v>
      </c>
      <c r="E10" s="291" t="s">
        <v>370</v>
      </c>
      <c r="F10" s="291" t="s">
        <v>371</v>
      </c>
      <c r="G10" s="291" t="s">
        <v>370</v>
      </c>
      <c r="H10" s="291" t="s">
        <v>371</v>
      </c>
      <c r="I10" s="291" t="s">
        <v>370</v>
      </c>
      <c r="J10" s="291" t="s">
        <v>371</v>
      </c>
      <c r="K10" s="291" t="s">
        <v>370</v>
      </c>
      <c r="L10" s="291" t="s">
        <v>371</v>
      </c>
      <c r="M10" s="291" t="s">
        <v>370</v>
      </c>
    </row>
    <row r="11" spans="1:13" x14ac:dyDescent="0.25">
      <c r="A11" s="46">
        <v>1</v>
      </c>
      <c r="B11" s="96" t="str">
        <f>'[1]PLANILHA ORÇAMENTÁRIA'!C9</f>
        <v>ADMINISTRAÇÃO LOCAL DA OBRA</v>
      </c>
      <c r="C11" s="292" t="e">
        <f>'PLANILHA ORÇAMENTÁRIA'!#REF!</f>
        <v>#REF!</v>
      </c>
      <c r="D11" s="293">
        <v>1</v>
      </c>
      <c r="E11" s="294" t="e">
        <f>$C$11/4</f>
        <v>#REF!</v>
      </c>
      <c r="F11" s="295" t="e">
        <f>E11/$C$11</f>
        <v>#REF!</v>
      </c>
      <c r="G11" s="294" t="e">
        <f>$C$11/4</f>
        <v>#REF!</v>
      </c>
      <c r="H11" s="295" t="e">
        <f>G11/$C$11</f>
        <v>#REF!</v>
      </c>
      <c r="I11" s="294" t="e">
        <f>$C$11/4</f>
        <v>#REF!</v>
      </c>
      <c r="J11" s="295" t="e">
        <f>I11/$C$11</f>
        <v>#REF!</v>
      </c>
      <c r="K11" s="294" t="e">
        <f>$C$11/4</f>
        <v>#REF!</v>
      </c>
      <c r="L11" s="295" t="e">
        <f>K11/$C$11</f>
        <v>#REF!</v>
      </c>
      <c r="M11" s="296" t="e">
        <f>E11+G11+I11+K11</f>
        <v>#REF!</v>
      </c>
    </row>
    <row r="12" spans="1:13" x14ac:dyDescent="0.25">
      <c r="A12" s="46"/>
      <c r="B12" s="96"/>
      <c r="C12" s="149"/>
      <c r="D12" s="297"/>
      <c r="E12" s="298"/>
      <c r="F12" s="299"/>
      <c r="G12" s="298"/>
      <c r="H12" s="299"/>
      <c r="I12" s="298"/>
      <c r="J12" s="299"/>
      <c r="K12" s="298"/>
      <c r="L12" s="299"/>
      <c r="M12" s="300"/>
    </row>
    <row r="13" spans="1:13" x14ac:dyDescent="0.25">
      <c r="A13" s="46">
        <v>2</v>
      </c>
      <c r="B13" s="96" t="str">
        <f>'[1]PLANILHA ORÇAMENTÁRIA'!C12</f>
        <v>MOBILIZAÇÃO E DESMOBILIZAÇÃO DE EQUIPAMENTOS</v>
      </c>
      <c r="C13" s="292" t="e">
        <f>'PLANILHA ORÇAMENTÁRIA'!#REF!</f>
        <v>#REF!</v>
      </c>
      <c r="D13" s="293">
        <v>1</v>
      </c>
      <c r="E13" s="294" t="e">
        <f>$C$13/2</f>
        <v>#REF!</v>
      </c>
      <c r="F13" s="295" t="e">
        <f>E13/$C$13</f>
        <v>#REF!</v>
      </c>
      <c r="G13" s="300"/>
      <c r="H13" s="300"/>
      <c r="I13" s="300"/>
      <c r="J13" s="300"/>
      <c r="K13" s="294" t="e">
        <f>$C$13/2</f>
        <v>#REF!</v>
      </c>
      <c r="L13" s="295" t="e">
        <f>K13/$C$13</f>
        <v>#REF!</v>
      </c>
      <c r="M13" s="296" t="e">
        <f>E13+G13+I13+K13</f>
        <v>#REF!</v>
      </c>
    </row>
    <row r="14" spans="1:13" x14ac:dyDescent="0.25">
      <c r="A14" s="46"/>
      <c r="B14" s="96"/>
      <c r="C14" s="149"/>
      <c r="D14" s="297"/>
      <c r="E14" s="298"/>
      <c r="F14" s="299"/>
      <c r="G14" s="300"/>
      <c r="H14" s="300"/>
      <c r="I14" s="300"/>
      <c r="J14" s="300"/>
      <c r="K14" s="298"/>
      <c r="L14" s="299"/>
      <c r="M14" s="300"/>
    </row>
    <row r="15" spans="1:13" x14ac:dyDescent="0.25">
      <c r="A15" s="46">
        <v>3</v>
      </c>
      <c r="B15" s="96" t="str">
        <f>'[1]PLANILHA ORÇAMENTÁRIA'!C15</f>
        <v>SERVIÇOS PRELIMINARES</v>
      </c>
      <c r="C15" s="292" t="e">
        <f>'PLANILHA ORÇAMENTÁRIA'!#REF!</f>
        <v>#REF!</v>
      </c>
      <c r="D15" s="293">
        <v>1</v>
      </c>
      <c r="E15" s="296" t="e">
        <f>C15</f>
        <v>#REF!</v>
      </c>
      <c r="F15" s="295" t="e">
        <f>E15/$C$15</f>
        <v>#REF!</v>
      </c>
      <c r="G15" s="300"/>
      <c r="H15" s="300"/>
      <c r="I15" s="300"/>
      <c r="J15" s="300"/>
      <c r="K15" s="300"/>
      <c r="L15" s="300"/>
      <c r="M15" s="296" t="e">
        <f>E15+G15+I15+K15</f>
        <v>#REF!</v>
      </c>
    </row>
    <row r="16" spans="1:13" x14ac:dyDescent="0.25">
      <c r="A16" s="46"/>
      <c r="B16" s="96"/>
      <c r="C16" s="149"/>
      <c r="D16" s="297"/>
      <c r="E16" s="298"/>
      <c r="F16" s="299"/>
      <c r="G16" s="300"/>
      <c r="H16" s="300"/>
      <c r="I16" s="300"/>
      <c r="J16" s="300"/>
      <c r="K16" s="300"/>
      <c r="L16" s="300"/>
      <c r="M16" s="300"/>
    </row>
    <row r="17" spans="1:13" x14ac:dyDescent="0.25">
      <c r="A17" s="46">
        <v>4</v>
      </c>
      <c r="B17" s="96" t="str">
        <f>'[1]PLANILHA ORÇAMENTÁRIA'!C30</f>
        <v>TERRAPLANAGEM</v>
      </c>
      <c r="C17" s="292" t="e">
        <f>'PLANILHA ORÇAMENTÁRIA'!#REF!</f>
        <v>#REF!</v>
      </c>
      <c r="D17" s="293">
        <v>1</v>
      </c>
      <c r="E17" s="301" t="e">
        <f>$C$17/3</f>
        <v>#REF!</v>
      </c>
      <c r="F17" s="302" t="e">
        <f>E17/$C$17</f>
        <v>#REF!</v>
      </c>
      <c r="G17" s="301" t="e">
        <f>$C$17/3</f>
        <v>#REF!</v>
      </c>
      <c r="H17" s="302" t="e">
        <f>G17/$C$17</f>
        <v>#REF!</v>
      </c>
      <c r="I17" s="301" t="e">
        <f>$C$17/3</f>
        <v>#REF!</v>
      </c>
      <c r="J17" s="302" t="e">
        <f>I17/$C$17</f>
        <v>#REF!</v>
      </c>
      <c r="K17" s="300"/>
      <c r="L17" s="300"/>
      <c r="M17" s="296" t="e">
        <f>E17+G17+I17+K17</f>
        <v>#REF!</v>
      </c>
    </row>
    <row r="18" spans="1:13" x14ac:dyDescent="0.25">
      <c r="A18" s="46"/>
      <c r="B18" s="96"/>
      <c r="C18" s="149"/>
      <c r="D18" s="297"/>
      <c r="E18" s="298"/>
      <c r="F18" s="299"/>
      <c r="G18" s="298"/>
      <c r="H18" s="299"/>
      <c r="I18" s="298"/>
      <c r="J18" s="299"/>
      <c r="K18" s="300"/>
      <c r="L18" s="300"/>
      <c r="M18" s="300"/>
    </row>
    <row r="19" spans="1:13" x14ac:dyDescent="0.25">
      <c r="A19" s="46">
        <v>5</v>
      </c>
      <c r="B19" s="96" t="str">
        <f>'[1]PLANILHA ORÇAMENTÁRIA'!C43</f>
        <v>PAVIMENTAÇÃO</v>
      </c>
      <c r="C19" s="292" t="e">
        <f>'PLANILHA ORÇAMENTÁRIA'!#REF!</f>
        <v>#REF!</v>
      </c>
      <c r="D19" s="293">
        <v>1</v>
      </c>
      <c r="E19" s="300"/>
      <c r="F19" s="300"/>
      <c r="G19" s="303" t="e">
        <f>$C$19/3</f>
        <v>#REF!</v>
      </c>
      <c r="H19" s="304" t="e">
        <f>G19/$C$19</f>
        <v>#REF!</v>
      </c>
      <c r="I19" s="303" t="e">
        <f>$C$19/3</f>
        <v>#REF!</v>
      </c>
      <c r="J19" s="304" t="e">
        <f>I19/$C$19</f>
        <v>#REF!</v>
      </c>
      <c r="K19" s="303" t="e">
        <f>$C$19/3</f>
        <v>#REF!</v>
      </c>
      <c r="L19" s="304" t="e">
        <f>K19/$C$19</f>
        <v>#REF!</v>
      </c>
      <c r="M19" s="296" t="e">
        <f>E19+G19+I19+K19</f>
        <v>#REF!</v>
      </c>
    </row>
    <row r="20" spans="1:13" x14ac:dyDescent="0.25">
      <c r="A20" s="46"/>
      <c r="B20" s="96"/>
      <c r="C20" s="149"/>
      <c r="D20" s="297"/>
      <c r="E20" s="300"/>
      <c r="F20" s="300"/>
      <c r="G20" s="298"/>
      <c r="H20" s="299"/>
      <c r="I20" s="298"/>
      <c r="J20" s="299"/>
      <c r="K20" s="298"/>
      <c r="L20" s="299"/>
      <c r="M20" s="300"/>
    </row>
    <row r="21" spans="1:13" x14ac:dyDescent="0.25">
      <c r="A21" s="46">
        <v>6</v>
      </c>
      <c r="B21" s="96" t="str">
        <f>'[1]PLANILHA ORÇAMENTÁRIA'!C57</f>
        <v>TRANSPORTE</v>
      </c>
      <c r="C21" s="292" t="e">
        <f>'PLANILHA ORÇAMENTÁRIA'!#REF!</f>
        <v>#REF!</v>
      </c>
      <c r="D21" s="293">
        <v>1</v>
      </c>
      <c r="E21" s="303" t="e">
        <f>$C$21/4</f>
        <v>#REF!</v>
      </c>
      <c r="F21" s="302" t="e">
        <f>E21/$C$21</f>
        <v>#REF!</v>
      </c>
      <c r="G21" s="303" t="e">
        <f>$C$21/4</f>
        <v>#REF!</v>
      </c>
      <c r="H21" s="302" t="e">
        <f>G21/$C$21</f>
        <v>#REF!</v>
      </c>
      <c r="I21" s="303" t="e">
        <f>$C$21/4</f>
        <v>#REF!</v>
      </c>
      <c r="J21" s="302" t="e">
        <f>I21/$C$21</f>
        <v>#REF!</v>
      </c>
      <c r="K21" s="303" t="e">
        <f>$C$21/4</f>
        <v>#REF!</v>
      </c>
      <c r="L21" s="302" t="e">
        <f>K21/$C$21</f>
        <v>#REF!</v>
      </c>
      <c r="M21" s="296" t="e">
        <f>E21+G21+I21+K21</f>
        <v>#REF!</v>
      </c>
    </row>
    <row r="22" spans="1:13" x14ac:dyDescent="0.25">
      <c r="A22" s="46"/>
      <c r="B22" s="96"/>
      <c r="C22" s="149"/>
      <c r="D22" s="297"/>
      <c r="E22" s="298"/>
      <c r="F22" s="299"/>
      <c r="G22" s="298"/>
      <c r="H22" s="299"/>
      <c r="I22" s="298"/>
      <c r="J22" s="299"/>
      <c r="K22" s="298"/>
      <c r="L22" s="299"/>
      <c r="M22" s="300"/>
    </row>
    <row r="23" spans="1:13" x14ac:dyDescent="0.25">
      <c r="A23" s="46">
        <v>7</v>
      </c>
      <c r="B23" s="96" t="str">
        <f>'[1]PLANILHA ORÇAMENTÁRIA'!C71</f>
        <v>DRENAGEM SUPERFICIAL - GUIAS E SARJETAS</v>
      </c>
      <c r="C23" s="292" t="e">
        <f>'PLANILHA ORÇAMENTÁRIA'!#REF!</f>
        <v>#REF!</v>
      </c>
      <c r="D23" s="293">
        <v>1</v>
      </c>
      <c r="E23" s="300"/>
      <c r="F23" s="300"/>
      <c r="G23" s="300"/>
      <c r="H23" s="300"/>
      <c r="I23" s="303" t="e">
        <f>$C$23/2</f>
        <v>#REF!</v>
      </c>
      <c r="J23" s="302" t="e">
        <f>I23/$C$23</f>
        <v>#REF!</v>
      </c>
      <c r="K23" s="303" t="e">
        <f>$C$23/2</f>
        <v>#REF!</v>
      </c>
      <c r="L23" s="302" t="e">
        <f>K23/$C$23</f>
        <v>#REF!</v>
      </c>
      <c r="M23" s="296" t="e">
        <f>E23+G23+I23+K23</f>
        <v>#REF!</v>
      </c>
    </row>
    <row r="24" spans="1:13" x14ac:dyDescent="0.25">
      <c r="A24" s="46"/>
      <c r="B24" s="96"/>
      <c r="C24" s="149"/>
      <c r="D24" s="297"/>
      <c r="E24" s="300"/>
      <c r="F24" s="300"/>
      <c r="G24" s="300"/>
      <c r="H24" s="300"/>
      <c r="I24" s="298"/>
      <c r="J24" s="299"/>
      <c r="K24" s="298"/>
      <c r="L24" s="299"/>
      <c r="M24" s="300"/>
    </row>
    <row r="25" spans="1:13" x14ac:dyDescent="0.25">
      <c r="A25" s="46">
        <v>8</v>
      </c>
      <c r="B25" s="96" t="str">
        <f>'[1]PLANILHA ORÇAMENTÁRIA'!C90</f>
        <v>DRENAGEM SUPERFICIAL  - BUEIROS E POÇOS DE VISITAS</v>
      </c>
      <c r="C25" s="292" t="e">
        <f>'PLANILHA ORÇAMENTÁRIA'!#REF!</f>
        <v>#REF!</v>
      </c>
      <c r="D25" s="293">
        <v>1</v>
      </c>
      <c r="E25" s="300"/>
      <c r="F25" s="300"/>
      <c r="G25" s="303" t="e">
        <f>$C$25/2</f>
        <v>#REF!</v>
      </c>
      <c r="H25" s="302" t="e">
        <f>G25/$C$25</f>
        <v>#REF!</v>
      </c>
      <c r="I25" s="303" t="e">
        <f>$C$25/2</f>
        <v>#REF!</v>
      </c>
      <c r="J25" s="302" t="e">
        <f>I25/$C$25</f>
        <v>#REF!</v>
      </c>
      <c r="K25" s="300"/>
      <c r="L25" s="300"/>
      <c r="M25" s="296" t="e">
        <f>E25+G25+I25+K25</f>
        <v>#REF!</v>
      </c>
    </row>
    <row r="26" spans="1:13" x14ac:dyDescent="0.25">
      <c r="A26" s="46"/>
      <c r="B26" s="96"/>
      <c r="C26" s="149"/>
      <c r="D26" s="297"/>
      <c r="E26" s="300"/>
      <c r="F26" s="300"/>
      <c r="G26" s="298"/>
      <c r="H26" s="299"/>
      <c r="I26" s="298"/>
      <c r="J26" s="299"/>
      <c r="K26" s="305"/>
      <c r="L26" s="305"/>
      <c r="M26" s="300"/>
    </row>
    <row r="27" spans="1:13" x14ac:dyDescent="0.25">
      <c r="A27" s="46">
        <v>9</v>
      </c>
      <c r="B27" s="96" t="str">
        <f>'[1]PLANILHA ORÇAMENTÁRIA'!C207</f>
        <v>CALÇADA EM CONCRETO</v>
      </c>
      <c r="C27" s="292" t="e">
        <f>'PLANILHA ORÇAMENTÁRIA'!#REF!</f>
        <v>#REF!</v>
      </c>
      <c r="D27" s="293">
        <v>1</v>
      </c>
      <c r="E27" s="300"/>
      <c r="F27" s="300"/>
      <c r="G27" s="300"/>
      <c r="H27" s="300"/>
      <c r="I27" s="300"/>
      <c r="J27" s="300"/>
      <c r="K27" s="296" t="e">
        <f>C27</f>
        <v>#REF!</v>
      </c>
      <c r="L27" s="295" t="e">
        <f>K27/$C$27</f>
        <v>#REF!</v>
      </c>
      <c r="M27" s="296" t="e">
        <f>E27+G27+I27+K27</f>
        <v>#REF!</v>
      </c>
    </row>
    <row r="28" spans="1:13" x14ac:dyDescent="0.25">
      <c r="A28" s="46"/>
      <c r="B28" s="96"/>
      <c r="C28" s="149"/>
      <c r="D28" s="297"/>
      <c r="E28" s="300"/>
      <c r="F28" s="300"/>
      <c r="G28" s="300"/>
      <c r="H28" s="300"/>
      <c r="I28" s="300"/>
      <c r="J28" s="300"/>
      <c r="K28" s="298"/>
      <c r="L28" s="299"/>
      <c r="M28" s="300"/>
    </row>
    <row r="29" spans="1:13" x14ac:dyDescent="0.25">
      <c r="A29" s="46">
        <v>10</v>
      </c>
      <c r="B29" s="96" t="str">
        <f>'[1]PLANILHA ORÇAMENTÁRIA'!C214</f>
        <v>SINALIZAÇÃO VIÁRIA</v>
      </c>
      <c r="C29" s="292" t="e">
        <f>'PLANILHA ORÇAMENTÁRIA'!#REF!</f>
        <v>#REF!</v>
      </c>
      <c r="D29" s="293">
        <v>1</v>
      </c>
      <c r="E29" s="300"/>
      <c r="F29" s="300"/>
      <c r="G29" s="300"/>
      <c r="H29" s="300"/>
      <c r="I29" s="300"/>
      <c r="J29" s="300"/>
      <c r="K29" s="296" t="e">
        <f>C29</f>
        <v>#REF!</v>
      </c>
      <c r="L29" s="295" t="e">
        <f>K29/$C$29</f>
        <v>#REF!</v>
      </c>
      <c r="M29" s="296" t="e">
        <f>E29+G29+I29+K29</f>
        <v>#REF!</v>
      </c>
    </row>
    <row r="30" spans="1:13" x14ac:dyDescent="0.25">
      <c r="A30" s="46"/>
      <c r="B30" s="96"/>
      <c r="C30" s="149"/>
      <c r="D30" s="297"/>
      <c r="E30" s="300"/>
      <c r="F30" s="300"/>
      <c r="G30" s="300"/>
      <c r="H30" s="300"/>
      <c r="I30" s="300"/>
      <c r="J30" s="300"/>
      <c r="K30" s="298"/>
      <c r="L30" s="299"/>
      <c r="M30" s="300"/>
    </row>
    <row r="31" spans="1:13" x14ac:dyDescent="0.25">
      <c r="A31" s="46">
        <v>11</v>
      </c>
      <c r="B31" s="96" t="str">
        <f>'[1]PLANILHA ORÇAMENTÁRIA'!C218</f>
        <v>IDENTIFICAÇÃO VIÁRIA</v>
      </c>
      <c r="C31" s="292" t="e">
        <f>'PLANILHA ORÇAMENTÁRIA'!#REF!</f>
        <v>#REF!</v>
      </c>
      <c r="D31" s="293">
        <v>1</v>
      </c>
      <c r="E31" s="300"/>
      <c r="F31" s="300"/>
      <c r="G31" s="300"/>
      <c r="H31" s="300"/>
      <c r="I31" s="300"/>
      <c r="J31" s="300"/>
      <c r="K31" s="296" t="e">
        <f>C31</f>
        <v>#REF!</v>
      </c>
      <c r="L31" s="295" t="e">
        <f>K31/$C$31</f>
        <v>#REF!</v>
      </c>
      <c r="M31" s="296" t="e">
        <f>E31+G31+I31+K31</f>
        <v>#REF!</v>
      </c>
    </row>
    <row r="32" spans="1:13" x14ac:dyDescent="0.25">
      <c r="A32" s="306"/>
      <c r="B32" s="306"/>
      <c r="C32" s="306"/>
      <c r="D32" s="306"/>
      <c r="E32" s="46"/>
      <c r="F32" s="46"/>
      <c r="G32" s="46"/>
      <c r="H32" s="46"/>
      <c r="I32" s="46"/>
      <c r="J32" s="46"/>
      <c r="K32" s="307"/>
      <c r="L32" s="308"/>
      <c r="M32" s="46"/>
    </row>
    <row r="33" spans="1:13" x14ac:dyDescent="0.25">
      <c r="A33" s="309" t="s">
        <v>372</v>
      </c>
      <c r="B33" s="310"/>
      <c r="C33" s="310"/>
      <c r="D33" s="311"/>
      <c r="E33" s="312" t="e">
        <f>E11+E13+E15+E17+E19+E21+E23+E25+E27+E29+E31</f>
        <v>#REF!</v>
      </c>
      <c r="F33" s="312"/>
      <c r="G33" s="312" t="e">
        <f>G11+G13+G15+G17+G19+G21+G23+G25+G27+G29+G31</f>
        <v>#REF!</v>
      </c>
      <c r="H33" s="312"/>
      <c r="I33" s="312" t="e">
        <f>I11+I13+I15+I17+I19+I21+I23+I25+I27+I29+I31</f>
        <v>#REF!</v>
      </c>
      <c r="J33" s="312"/>
      <c r="K33" s="312" t="e">
        <f>K11+K13+K15+K17+K19+K21+K23+K25+K27+K29+K31</f>
        <v>#REF!</v>
      </c>
      <c r="L33" s="312"/>
      <c r="M33" s="312" t="e">
        <f>M11+M13+M15+M17+M19+M21+M23+M25+M27+M29+M31</f>
        <v>#REF!</v>
      </c>
    </row>
    <row r="34" spans="1:13" x14ac:dyDescent="0.25">
      <c r="A34" s="309" t="s">
        <v>373</v>
      </c>
      <c r="B34" s="310"/>
      <c r="C34" s="310"/>
      <c r="D34" s="311"/>
      <c r="E34" s="312" t="e">
        <f>E33</f>
        <v>#REF!</v>
      </c>
      <c r="F34" s="312"/>
      <c r="G34" s="312" t="e">
        <f>G33+E34</f>
        <v>#REF!</v>
      </c>
      <c r="H34" s="312"/>
      <c r="I34" s="312" t="e">
        <f>I33+G34</f>
        <v>#REF!</v>
      </c>
      <c r="J34" s="312"/>
      <c r="K34" s="312" t="e">
        <f>K33+I34</f>
        <v>#REF!</v>
      </c>
      <c r="L34" s="312"/>
      <c r="M34" s="312" t="e">
        <f>M33</f>
        <v>#REF!</v>
      </c>
    </row>
    <row r="35" spans="1:13" x14ac:dyDescent="0.25">
      <c r="A35" s="270"/>
      <c r="B35" s="270"/>
      <c r="C35" s="270"/>
      <c r="D35" s="270"/>
      <c r="E35" s="313"/>
      <c r="F35" s="313"/>
      <c r="G35" s="313"/>
      <c r="H35" s="313"/>
      <c r="I35" s="313"/>
      <c r="J35" s="313"/>
      <c r="K35" s="313"/>
      <c r="L35" s="313"/>
      <c r="M35" s="313"/>
    </row>
    <row r="36" spans="1:13" x14ac:dyDescent="0.25">
      <c r="A36" s="270"/>
      <c r="B36" s="270"/>
      <c r="C36" s="270"/>
      <c r="D36" s="270"/>
      <c r="E36" s="313"/>
      <c r="F36" s="313"/>
      <c r="G36" s="313"/>
      <c r="H36" s="313"/>
      <c r="I36" s="313"/>
      <c r="J36" s="313"/>
      <c r="K36" s="313"/>
      <c r="L36" s="313"/>
      <c r="M36" s="313"/>
    </row>
    <row r="37" spans="1:13" ht="15" customHeight="1" x14ac:dyDescent="0.25">
      <c r="A37" s="271" t="s">
        <v>586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</row>
    <row r="38" spans="1:13" ht="15" customHeight="1" x14ac:dyDescent="0.25">
      <c r="A38" s="271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</row>
  </sheetData>
  <sheetProtection password="F990" sheet="1" objects="1" scenarios="1"/>
  <mergeCells count="44">
    <mergeCell ref="B6:K6"/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  <mergeCell ref="K20:L20"/>
    <mergeCell ref="E22:F22"/>
    <mergeCell ref="G22:H22"/>
    <mergeCell ref="I22:J22"/>
    <mergeCell ref="K22:L22"/>
    <mergeCell ref="E16:F16"/>
    <mergeCell ref="E18:F18"/>
    <mergeCell ref="G18:H18"/>
    <mergeCell ref="I18:J18"/>
    <mergeCell ref="G20:H20"/>
    <mergeCell ref="I20:J20"/>
    <mergeCell ref="E12:F12"/>
    <mergeCell ref="G12:H12"/>
    <mergeCell ref="I12:J12"/>
    <mergeCell ref="K12:L12"/>
    <mergeCell ref="E14:F14"/>
    <mergeCell ref="K14:L14"/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  <mergeCell ref="B3:K3"/>
    <mergeCell ref="B4:K4"/>
    <mergeCell ref="B5:K5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9"/>
  <sheetViews>
    <sheetView view="pageBreakPreview" zoomScale="60" zoomScaleNormal="100" workbookViewId="0">
      <selection activeCell="S19" sqref="S19"/>
    </sheetView>
  </sheetViews>
  <sheetFormatPr defaultRowHeight="15" x14ac:dyDescent="0.25"/>
  <cols>
    <col min="1" max="1" width="14.140625" style="3" customWidth="1"/>
    <col min="2" max="2" width="35.5703125" style="3" bestFit="1" customWidth="1"/>
    <col min="3" max="3" width="35.5703125" style="3" customWidth="1"/>
    <col min="4" max="4" width="17.28515625" style="3" customWidth="1"/>
    <col min="5" max="5" width="22.28515625" style="3" customWidth="1"/>
    <col min="6" max="16384" width="9.140625" style="3"/>
  </cols>
  <sheetData>
    <row r="1" spans="1:5" x14ac:dyDescent="0.25">
      <c r="A1" s="314" t="s">
        <v>679</v>
      </c>
      <c r="B1" s="314"/>
      <c r="C1" s="314"/>
      <c r="D1" s="314"/>
      <c r="E1" s="314"/>
    </row>
    <row r="2" spans="1:5" ht="50.25" customHeight="1" x14ac:dyDescent="0.25">
      <c r="A2" s="314"/>
      <c r="B2" s="314"/>
      <c r="C2" s="314"/>
      <c r="D2" s="314"/>
      <c r="E2" s="314"/>
    </row>
    <row r="3" spans="1:5" ht="18.75" x14ac:dyDescent="0.25">
      <c r="A3" s="319" t="s">
        <v>482</v>
      </c>
      <c r="B3" s="319"/>
      <c r="C3" s="319"/>
      <c r="D3" s="319"/>
      <c r="E3" s="319"/>
    </row>
    <row r="4" spans="1:5" x14ac:dyDescent="0.25">
      <c r="A4" s="44" t="s">
        <v>11</v>
      </c>
      <c r="B4" s="62"/>
      <c r="C4" s="62"/>
      <c r="D4" s="45" t="s">
        <v>15</v>
      </c>
      <c r="E4" s="46" t="str">
        <f>'PLANILHA ORÇAMENTÁRIA'!H3</f>
        <v>SINAPI</v>
      </c>
    </row>
    <row r="5" spans="1:5" x14ac:dyDescent="0.25">
      <c r="A5" s="44" t="s">
        <v>12</v>
      </c>
      <c r="B5" s="62"/>
      <c r="C5" s="62"/>
      <c r="D5" s="45"/>
      <c r="E5" s="47" t="str">
        <f>'PLANILHA ORÇAMENTÁRIA'!H4</f>
        <v>TO - Janeiro/2018</v>
      </c>
    </row>
    <row r="6" spans="1:5" x14ac:dyDescent="0.25">
      <c r="A6" s="44" t="s">
        <v>13</v>
      </c>
      <c r="B6" s="62"/>
      <c r="C6" s="62"/>
      <c r="D6" s="286">
        <f>BDI!I22</f>
        <v>0.24666704095238123</v>
      </c>
      <c r="E6" s="46" t="str">
        <f>'PLANILHA ORÇAMENTÁRIA'!H5</f>
        <v>SICRO</v>
      </c>
    </row>
    <row r="7" spans="1:5" ht="24.75" customHeight="1" thickBot="1" x14ac:dyDescent="0.3">
      <c r="A7" s="44" t="s">
        <v>14</v>
      </c>
      <c r="B7" s="62"/>
      <c r="C7" s="62"/>
      <c r="D7" s="287"/>
      <c r="E7" s="47" t="str">
        <f>'PLANILHA ORÇAMENTÁRIA'!H6</f>
        <v>TO - Setembro/2017</v>
      </c>
    </row>
    <row r="8" spans="1:5" x14ac:dyDescent="0.25">
      <c r="A8" s="320" t="s">
        <v>483</v>
      </c>
      <c r="B8" s="321"/>
      <c r="C8" s="321"/>
      <c r="D8" s="322"/>
      <c r="E8" s="322"/>
    </row>
    <row r="9" spans="1:5" ht="15" customHeight="1" x14ac:dyDescent="0.25">
      <c r="A9" s="323" t="s">
        <v>1</v>
      </c>
      <c r="B9" s="323" t="s">
        <v>484</v>
      </c>
      <c r="C9" s="50"/>
      <c r="D9" s="323" t="s">
        <v>676</v>
      </c>
      <c r="E9" s="323"/>
    </row>
    <row r="10" spans="1:5" x14ac:dyDescent="0.25">
      <c r="A10" s="323"/>
      <c r="B10" s="323"/>
      <c r="C10" s="50"/>
      <c r="D10" s="50" t="s">
        <v>485</v>
      </c>
      <c r="E10" s="50" t="s">
        <v>486</v>
      </c>
    </row>
    <row r="11" spans="1:5" x14ac:dyDescent="0.25">
      <c r="A11" s="324" t="s">
        <v>487</v>
      </c>
      <c r="B11" s="321"/>
      <c r="C11" s="321"/>
      <c r="D11" s="321"/>
      <c r="E11" s="321"/>
    </row>
    <row r="12" spans="1:5" x14ac:dyDescent="0.25">
      <c r="A12" s="325" t="s">
        <v>488</v>
      </c>
      <c r="B12" s="326" t="s">
        <v>489</v>
      </c>
      <c r="C12" s="327"/>
      <c r="D12" s="315"/>
      <c r="E12" s="315"/>
    </row>
    <row r="13" spans="1:5" x14ac:dyDescent="0.25">
      <c r="A13" s="325" t="s">
        <v>490</v>
      </c>
      <c r="B13" s="326" t="s">
        <v>491</v>
      </c>
      <c r="C13" s="327"/>
      <c r="D13" s="315"/>
      <c r="E13" s="315"/>
    </row>
    <row r="14" spans="1:5" x14ac:dyDescent="0.25">
      <c r="A14" s="325" t="s">
        <v>492</v>
      </c>
      <c r="B14" s="326" t="s">
        <v>493</v>
      </c>
      <c r="C14" s="327"/>
      <c r="D14" s="315"/>
      <c r="E14" s="315"/>
    </row>
    <row r="15" spans="1:5" x14ac:dyDescent="0.25">
      <c r="A15" s="325" t="s">
        <v>494</v>
      </c>
      <c r="B15" s="326" t="s">
        <v>495</v>
      </c>
      <c r="C15" s="327"/>
      <c r="D15" s="315"/>
      <c r="E15" s="315"/>
    </row>
    <row r="16" spans="1:5" x14ac:dyDescent="0.25">
      <c r="A16" s="325" t="s">
        <v>496</v>
      </c>
      <c r="B16" s="326" t="s">
        <v>497</v>
      </c>
      <c r="C16" s="327"/>
      <c r="D16" s="315"/>
      <c r="E16" s="315"/>
    </row>
    <row r="17" spans="1:5" x14ac:dyDescent="0.25">
      <c r="A17" s="325" t="s">
        <v>498</v>
      </c>
      <c r="B17" s="326" t="s">
        <v>499</v>
      </c>
      <c r="C17" s="327"/>
      <c r="D17" s="315"/>
      <c r="E17" s="315"/>
    </row>
    <row r="18" spans="1:5" x14ac:dyDescent="0.25">
      <c r="A18" s="325" t="s">
        <v>500</v>
      </c>
      <c r="B18" s="326" t="s">
        <v>501</v>
      </c>
      <c r="C18" s="327"/>
      <c r="D18" s="315"/>
      <c r="E18" s="315"/>
    </row>
    <row r="19" spans="1:5" x14ac:dyDescent="0.25">
      <c r="A19" s="325" t="s">
        <v>502</v>
      </c>
      <c r="B19" s="326" t="s">
        <v>503</v>
      </c>
      <c r="C19" s="327"/>
      <c r="D19" s="315"/>
      <c r="E19" s="315"/>
    </row>
    <row r="20" spans="1:5" x14ac:dyDescent="0.25">
      <c r="A20" s="325" t="s">
        <v>504</v>
      </c>
      <c r="B20" s="326" t="s">
        <v>505</v>
      </c>
      <c r="C20" s="327"/>
      <c r="D20" s="315"/>
      <c r="E20" s="315"/>
    </row>
    <row r="21" spans="1:5" ht="15.75" thickBot="1" x14ac:dyDescent="0.3">
      <c r="A21" s="50" t="s">
        <v>506</v>
      </c>
      <c r="B21" s="50" t="s">
        <v>507</v>
      </c>
      <c r="C21" s="50"/>
      <c r="D21" s="328">
        <f>SUM(D12:D20)</f>
        <v>0</v>
      </c>
      <c r="E21" s="328">
        <f>SUM(E12:E20)</f>
        <v>0</v>
      </c>
    </row>
    <row r="22" spans="1:5" x14ac:dyDescent="0.25">
      <c r="A22" s="320" t="s">
        <v>508</v>
      </c>
      <c r="B22" s="322"/>
      <c r="C22" s="322"/>
      <c r="D22" s="322"/>
      <c r="E22" s="322"/>
    </row>
    <row r="23" spans="1:5" x14ac:dyDescent="0.25">
      <c r="A23" s="325" t="s">
        <v>509</v>
      </c>
      <c r="B23" s="326" t="s">
        <v>510</v>
      </c>
      <c r="C23" s="327"/>
      <c r="D23" s="315"/>
      <c r="E23" s="316"/>
    </row>
    <row r="24" spans="1:5" x14ac:dyDescent="0.25">
      <c r="A24" s="325" t="s">
        <v>511</v>
      </c>
      <c r="B24" s="326" t="s">
        <v>512</v>
      </c>
      <c r="C24" s="327"/>
      <c r="D24" s="315"/>
      <c r="E24" s="316"/>
    </row>
    <row r="25" spans="1:5" x14ac:dyDescent="0.25">
      <c r="A25" s="325" t="s">
        <v>513</v>
      </c>
      <c r="B25" s="326" t="s">
        <v>514</v>
      </c>
      <c r="C25" s="327"/>
      <c r="D25" s="315"/>
      <c r="E25" s="315"/>
    </row>
    <row r="26" spans="1:5" x14ac:dyDescent="0.25">
      <c r="A26" s="325" t="s">
        <v>515</v>
      </c>
      <c r="B26" s="326" t="s">
        <v>516</v>
      </c>
      <c r="C26" s="327"/>
      <c r="D26" s="315"/>
      <c r="E26" s="315"/>
    </row>
    <row r="27" spans="1:5" x14ac:dyDescent="0.25">
      <c r="A27" s="325" t="s">
        <v>517</v>
      </c>
      <c r="B27" s="326" t="s">
        <v>518</v>
      </c>
      <c r="C27" s="327"/>
      <c r="D27" s="315"/>
      <c r="E27" s="315"/>
    </row>
    <row r="28" spans="1:5" x14ac:dyDescent="0.25">
      <c r="A28" s="325" t="s">
        <v>519</v>
      </c>
      <c r="B28" s="326" t="s">
        <v>520</v>
      </c>
      <c r="C28" s="327"/>
      <c r="D28" s="315"/>
      <c r="E28" s="315"/>
    </row>
    <row r="29" spans="1:5" x14ac:dyDescent="0.25">
      <c r="A29" s="325" t="s">
        <v>521</v>
      </c>
      <c r="B29" s="326" t="s">
        <v>522</v>
      </c>
      <c r="C29" s="327"/>
      <c r="D29" s="315"/>
      <c r="E29" s="316"/>
    </row>
    <row r="30" spans="1:5" x14ac:dyDescent="0.25">
      <c r="A30" s="325" t="s">
        <v>523</v>
      </c>
      <c r="B30" s="326" t="s">
        <v>524</v>
      </c>
      <c r="C30" s="327"/>
      <c r="D30" s="315"/>
      <c r="E30" s="315"/>
    </row>
    <row r="31" spans="1:5" x14ac:dyDescent="0.25">
      <c r="A31" s="325" t="s">
        <v>525</v>
      </c>
      <c r="B31" s="326" t="s">
        <v>526</v>
      </c>
      <c r="C31" s="327"/>
      <c r="D31" s="315"/>
      <c r="E31" s="315"/>
    </row>
    <row r="32" spans="1:5" x14ac:dyDescent="0.25">
      <c r="A32" s="325" t="s">
        <v>527</v>
      </c>
      <c r="B32" s="326" t="s">
        <v>528</v>
      </c>
      <c r="C32" s="327"/>
      <c r="D32" s="315"/>
      <c r="E32" s="315"/>
    </row>
    <row r="33" spans="1:9" ht="15.75" thickBot="1" x14ac:dyDescent="0.3">
      <c r="A33" s="50" t="s">
        <v>529</v>
      </c>
      <c r="B33" s="50" t="s">
        <v>507</v>
      </c>
      <c r="C33" s="50"/>
      <c r="D33" s="328">
        <f>SUM(D23:D32)</f>
        <v>0</v>
      </c>
      <c r="E33" s="328">
        <f>SUM(E23:E32)</f>
        <v>0</v>
      </c>
    </row>
    <row r="34" spans="1:9" x14ac:dyDescent="0.25">
      <c r="A34" s="320" t="s">
        <v>530</v>
      </c>
      <c r="B34" s="322"/>
      <c r="C34" s="322"/>
      <c r="D34" s="322"/>
      <c r="E34" s="322"/>
    </row>
    <row r="35" spans="1:9" x14ac:dyDescent="0.25">
      <c r="A35" s="329" t="s">
        <v>531</v>
      </c>
      <c r="B35" s="326" t="s">
        <v>532</v>
      </c>
      <c r="C35" s="327"/>
      <c r="D35" s="317"/>
      <c r="E35" s="317"/>
    </row>
    <row r="36" spans="1:9" x14ac:dyDescent="0.25">
      <c r="A36" s="325" t="s">
        <v>533</v>
      </c>
      <c r="B36" s="326" t="s">
        <v>534</v>
      </c>
      <c r="C36" s="327"/>
      <c r="D36" s="315"/>
      <c r="E36" s="315"/>
    </row>
    <row r="37" spans="1:9" x14ac:dyDescent="0.25">
      <c r="A37" s="325" t="s">
        <v>535</v>
      </c>
      <c r="B37" s="326" t="s">
        <v>536</v>
      </c>
      <c r="C37" s="327"/>
      <c r="D37" s="315"/>
      <c r="E37" s="315"/>
    </row>
    <row r="38" spans="1:9" x14ac:dyDescent="0.25">
      <c r="A38" s="325" t="s">
        <v>537</v>
      </c>
      <c r="B38" s="326" t="s">
        <v>538</v>
      </c>
      <c r="C38" s="327"/>
      <c r="D38" s="315"/>
      <c r="E38" s="315"/>
    </row>
    <row r="39" spans="1:9" x14ac:dyDescent="0.25">
      <c r="A39" s="325" t="s">
        <v>539</v>
      </c>
      <c r="B39" s="326" t="s">
        <v>540</v>
      </c>
      <c r="C39" s="327"/>
      <c r="D39" s="315"/>
      <c r="E39" s="315"/>
    </row>
    <row r="40" spans="1:9" ht="15.75" thickBot="1" x14ac:dyDescent="0.3">
      <c r="A40" s="50" t="s">
        <v>541</v>
      </c>
      <c r="B40" s="50" t="s">
        <v>507</v>
      </c>
      <c r="C40" s="50"/>
      <c r="D40" s="328">
        <f>SUM(D35:D39)</f>
        <v>0</v>
      </c>
      <c r="E40" s="328">
        <f>SUM(E35:E39)</f>
        <v>0</v>
      </c>
    </row>
    <row r="41" spans="1:9" x14ac:dyDescent="0.25">
      <c r="A41" s="320" t="s">
        <v>542</v>
      </c>
      <c r="B41" s="322"/>
      <c r="C41" s="322"/>
      <c r="D41" s="322"/>
      <c r="E41" s="322"/>
    </row>
    <row r="42" spans="1:9" x14ac:dyDescent="0.25">
      <c r="A42" s="329" t="s">
        <v>543</v>
      </c>
      <c r="B42" s="326" t="s">
        <v>544</v>
      </c>
      <c r="C42" s="327"/>
      <c r="D42" s="317"/>
      <c r="E42" s="317"/>
    </row>
    <row r="43" spans="1:9" ht="37.5" customHeight="1" x14ac:dyDescent="0.25">
      <c r="A43" s="325" t="s">
        <v>545</v>
      </c>
      <c r="B43" s="330" t="s">
        <v>546</v>
      </c>
      <c r="C43" s="331"/>
      <c r="D43" s="318"/>
      <c r="E43" s="318"/>
    </row>
    <row r="44" spans="1:9" ht="15.75" thickBot="1" x14ac:dyDescent="0.3">
      <c r="A44" s="50" t="s">
        <v>547</v>
      </c>
      <c r="B44" s="50" t="s">
        <v>507</v>
      </c>
      <c r="C44" s="50"/>
      <c r="D44" s="328">
        <f>SUM(D42:D43)</f>
        <v>0</v>
      </c>
      <c r="E44" s="328">
        <f>SUM(E42:E43)</f>
        <v>0</v>
      </c>
    </row>
    <row r="45" spans="1:9" x14ac:dyDescent="0.25">
      <c r="A45" s="320" t="s">
        <v>548</v>
      </c>
      <c r="B45" s="322"/>
      <c r="C45" s="332"/>
      <c r="D45" s="333">
        <f>D21+D33+D40+D44</f>
        <v>0</v>
      </c>
      <c r="E45" s="333">
        <f>E21+E33+E40+E44</f>
        <v>0</v>
      </c>
    </row>
    <row r="48" spans="1:9" ht="15" customHeight="1" x14ac:dyDescent="0.25">
      <c r="A48" s="271" t="s">
        <v>586</v>
      </c>
      <c r="B48" s="271"/>
      <c r="C48" s="271"/>
      <c r="D48" s="271"/>
      <c r="E48" s="271"/>
      <c r="F48" s="173"/>
      <c r="G48" s="173"/>
      <c r="H48" s="173"/>
      <c r="I48" s="173"/>
    </row>
    <row r="49" spans="1:9" ht="15" customHeight="1" x14ac:dyDescent="0.25">
      <c r="A49" s="271"/>
      <c r="B49" s="271"/>
      <c r="C49" s="271"/>
      <c r="D49" s="271"/>
      <c r="E49" s="271"/>
      <c r="F49" s="173"/>
      <c r="G49" s="173"/>
      <c r="H49" s="173"/>
      <c r="I49" s="173"/>
    </row>
  </sheetData>
  <sheetProtection password="F990" sheet="1" objects="1" scenarios="1"/>
  <mergeCells count="44"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B23:C23"/>
    <mergeCell ref="B18:C18"/>
    <mergeCell ref="B17:C17"/>
    <mergeCell ref="B16:C16"/>
    <mergeCell ref="B15:C15"/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2018-03-05T19:49:35Z</cp:lastPrinted>
  <dcterms:created xsi:type="dcterms:W3CDTF">2017-11-29T16:17:07Z</dcterms:created>
  <dcterms:modified xsi:type="dcterms:W3CDTF">2018-03-13T12:33:04Z</dcterms:modified>
</cp:coreProperties>
</file>