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Pavimentação'!$A$1:$J$20</definedName>
    <definedName name="_xlnm.Print_Area" localSheetId="12">BDI!$A$1:$I$48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E4" i="16" l="1"/>
  <c r="M4" i="2"/>
  <c r="I4" i="7"/>
  <c r="I4" i="15"/>
  <c r="G4" i="5"/>
  <c r="I4" i="9"/>
  <c r="I4" i="10"/>
  <c r="H4" i="11"/>
  <c r="L4" i="12"/>
  <c r="J4" i="13"/>
  <c r="O4" i="14"/>
  <c r="K4" i="8"/>
  <c r="N4" i="4"/>
  <c r="J4" i="3"/>
  <c r="E6" i="16" l="1"/>
  <c r="M6" i="2"/>
  <c r="I6" i="7"/>
  <c r="I6" i="15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G6" i="5"/>
  <c r="G9" i="5"/>
  <c r="E173" i="1" s="1"/>
  <c r="G8" i="5"/>
  <c r="E172" i="1" s="1"/>
  <c r="I6" i="9"/>
  <c r="I12" i="9"/>
  <c r="E170" i="1" s="1"/>
  <c r="I11" i="9"/>
  <c r="E169" i="1" s="1"/>
  <c r="I10" i="9"/>
  <c r="E168" i="1" s="1"/>
  <c r="I9" i="9"/>
  <c r="E167" i="1" s="1"/>
  <c r="I8" i="9"/>
  <c r="E166" i="1" s="1"/>
  <c r="I6" i="10"/>
  <c r="I91" i="10"/>
  <c r="E164" i="1" s="1"/>
  <c r="I89" i="10"/>
  <c r="E162" i="1" s="1"/>
  <c r="I88" i="10"/>
  <c r="E161" i="1" s="1"/>
  <c r="I87" i="10"/>
  <c r="E160" i="1" s="1"/>
  <c r="I86" i="10"/>
  <c r="E159" i="1" s="1"/>
  <c r="I85" i="10"/>
  <c r="E158" i="1" s="1"/>
  <c r="I84" i="10"/>
  <c r="E157" i="1" s="1"/>
  <c r="I83" i="10"/>
  <c r="E156" i="1" s="1"/>
  <c r="I82" i="10"/>
  <c r="E155" i="1" s="1"/>
  <c r="I81" i="10"/>
  <c r="E154" i="1" s="1"/>
  <c r="I80" i="10"/>
  <c r="E153" i="1" s="1"/>
  <c r="I79" i="10"/>
  <c r="E152" i="1" s="1"/>
  <c r="I77" i="10"/>
  <c r="E150" i="1" s="1"/>
  <c r="I76" i="10"/>
  <c r="E149" i="1" s="1"/>
  <c r="I75" i="10"/>
  <c r="E148" i="1" s="1"/>
  <c r="I74" i="10"/>
  <c r="E147" i="1" s="1"/>
  <c r="I73" i="10"/>
  <c r="E146" i="1" s="1"/>
  <c r="I72" i="10"/>
  <c r="E145" i="1" s="1"/>
  <c r="I70" i="10"/>
  <c r="E143" i="1" s="1"/>
  <c r="I69" i="10"/>
  <c r="E142" i="1" s="1"/>
  <c r="I68" i="10"/>
  <c r="E141" i="1" s="1"/>
  <c r="I67" i="10"/>
  <c r="E140" i="1" s="1"/>
  <c r="I66" i="10"/>
  <c r="E139" i="1" s="1"/>
  <c r="I65" i="10"/>
  <c r="E138" i="1" s="1"/>
  <c r="I64" i="10"/>
  <c r="E137" i="1" s="1"/>
  <c r="I63" i="10"/>
  <c r="E136" i="1" s="1"/>
  <c r="I62" i="10"/>
  <c r="E135" i="1" s="1"/>
  <c r="I61" i="10"/>
  <c r="E134" i="1" s="1"/>
  <c r="I60" i="10"/>
  <c r="E133" i="1" s="1"/>
  <c r="I59" i="10"/>
  <c r="E132" i="1" s="1"/>
  <c r="I58" i="10"/>
  <c r="E131" i="1" s="1"/>
  <c r="I57" i="10"/>
  <c r="E130" i="1" s="1"/>
  <c r="I55" i="10"/>
  <c r="E128" i="1" s="1"/>
  <c r="I54" i="10"/>
  <c r="E127" i="1" s="1"/>
  <c r="I53" i="10"/>
  <c r="E126" i="1" s="1"/>
  <c r="I52" i="10"/>
  <c r="E125" i="1" s="1"/>
  <c r="I51" i="10"/>
  <c r="E124" i="1" s="1"/>
  <c r="I50" i="10"/>
  <c r="E123" i="1" s="1"/>
  <c r="I49" i="10"/>
  <c r="E122" i="1" s="1"/>
  <c r="I48" i="10"/>
  <c r="E121" i="1" s="1"/>
  <c r="I47" i="10"/>
  <c r="E120" i="1" s="1"/>
  <c r="I46" i="10"/>
  <c r="E119" i="1" s="1"/>
  <c r="I45" i="10"/>
  <c r="E118" i="1" s="1"/>
  <c r="I44" i="10"/>
  <c r="E117" i="1" s="1"/>
  <c r="I43" i="10"/>
  <c r="E116" i="1" s="1"/>
  <c r="I42" i="10"/>
  <c r="E115" i="1" s="1"/>
  <c r="I41" i="10"/>
  <c r="E114" i="1" s="1"/>
  <c r="I40" i="10"/>
  <c r="E113" i="1" s="1"/>
  <c r="I38" i="10"/>
  <c r="E111" i="1" s="1"/>
  <c r="I37" i="10"/>
  <c r="E110" i="1" s="1"/>
  <c r="I36" i="10"/>
  <c r="E109" i="1" s="1"/>
  <c r="I35" i="10"/>
  <c r="E108" i="1" s="1"/>
  <c r="I33" i="10"/>
  <c r="E106" i="1" s="1"/>
  <c r="I32" i="10"/>
  <c r="E105" i="1" s="1"/>
  <c r="I31" i="10"/>
  <c r="E104" i="1" s="1"/>
  <c r="I30" i="10"/>
  <c r="E103" i="1" s="1"/>
  <c r="I29" i="10"/>
  <c r="E102" i="1" s="1"/>
  <c r="I28" i="10"/>
  <c r="E101" i="1" s="1"/>
  <c r="I27" i="10"/>
  <c r="E100" i="1" s="1"/>
  <c r="I26" i="10"/>
  <c r="E99" i="1" s="1"/>
  <c r="I25" i="10"/>
  <c r="E98" i="1" s="1"/>
  <c r="I24" i="10"/>
  <c r="E97" i="1" s="1"/>
  <c r="I23" i="10"/>
  <c r="E96" i="1" s="1"/>
  <c r="I22" i="10"/>
  <c r="E95" i="1" s="1"/>
  <c r="I21" i="10"/>
  <c r="E94" i="1" s="1"/>
  <c r="I20" i="10"/>
  <c r="E93" i="1" s="1"/>
  <c r="I19" i="10"/>
  <c r="E92" i="1" s="1"/>
  <c r="I18" i="10"/>
  <c r="E91" i="1" s="1"/>
  <c r="I16" i="10"/>
  <c r="E89" i="1" s="1"/>
  <c r="I15" i="10"/>
  <c r="E88" i="1" s="1"/>
  <c r="I14" i="10"/>
  <c r="E87" i="1" s="1"/>
  <c r="I13" i="10"/>
  <c r="E86" i="1" s="1"/>
  <c r="I12" i="10"/>
  <c r="E85" i="1" s="1"/>
  <c r="I11" i="10"/>
  <c r="E84" i="1" s="1"/>
  <c r="I10" i="10"/>
  <c r="E83" i="1" s="1"/>
  <c r="I9" i="10"/>
  <c r="E82" i="1" s="1"/>
  <c r="H6" i="11"/>
  <c r="H24" i="11"/>
  <c r="E79" i="1" s="1"/>
  <c r="H23" i="11"/>
  <c r="E78" i="1" s="1"/>
  <c r="H22" i="11"/>
  <c r="E77" i="1" s="1"/>
  <c r="H21" i="11"/>
  <c r="E76" i="1" s="1"/>
  <c r="H20" i="11"/>
  <c r="E75" i="1" s="1"/>
  <c r="H19" i="11"/>
  <c r="E74" i="1" s="1"/>
  <c r="H18" i="11"/>
  <c r="E73" i="1" s="1"/>
  <c r="H17" i="11"/>
  <c r="E72" i="1" s="1"/>
  <c r="H16" i="11"/>
  <c r="E71" i="1" s="1"/>
  <c r="H15" i="11"/>
  <c r="E70" i="1" s="1"/>
  <c r="H14" i="11"/>
  <c r="E69" i="1" s="1"/>
  <c r="H13" i="11"/>
  <c r="E68" i="1" s="1"/>
  <c r="H12" i="11"/>
  <c r="E67" i="1" s="1"/>
  <c r="H11" i="11"/>
  <c r="E66" i="1" s="1"/>
  <c r="H10" i="11"/>
  <c r="E65" i="1" s="1"/>
  <c r="H9" i="11"/>
  <c r="E64" i="1" s="1"/>
  <c r="H8" i="11"/>
  <c r="E63" i="1" s="1"/>
  <c r="E35" i="1"/>
  <c r="E28" i="1"/>
  <c r="E29" i="1"/>
  <c r="E30" i="1"/>
  <c r="E31" i="1"/>
  <c r="E33" i="1"/>
  <c r="E34" i="1"/>
  <c r="E27" i="1"/>
  <c r="E14" i="1"/>
  <c r="E15" i="1"/>
  <c r="E16" i="1"/>
  <c r="E17" i="1"/>
  <c r="E18" i="1"/>
  <c r="E19" i="1"/>
  <c r="E20" i="1"/>
  <c r="E21" i="1"/>
  <c r="E22" i="1"/>
  <c r="E23" i="1"/>
  <c r="E25" i="1"/>
  <c r="E13" i="1"/>
  <c r="L6" i="12"/>
  <c r="I21" i="12"/>
  <c r="L21" i="12" s="1"/>
  <c r="E61" i="1" s="1"/>
  <c r="I20" i="12"/>
  <c r="L20" i="12" s="1"/>
  <c r="E60" i="1" s="1"/>
  <c r="I19" i="12"/>
  <c r="L19" i="12" s="1"/>
  <c r="E59" i="1" s="1"/>
  <c r="I18" i="12"/>
  <c r="L18" i="12" s="1"/>
  <c r="E58" i="1" s="1"/>
  <c r="I17" i="12"/>
  <c r="L17" i="12" s="1"/>
  <c r="E57" i="1" s="1"/>
  <c r="I16" i="12"/>
  <c r="L16" i="12" s="1"/>
  <c r="E56" i="1" s="1"/>
  <c r="I15" i="12"/>
  <c r="L15" i="12" s="1"/>
  <c r="E55" i="1" s="1"/>
  <c r="L14" i="12"/>
  <c r="E54" i="1" s="1"/>
  <c r="I14" i="12"/>
  <c r="L13" i="12"/>
  <c r="E53" i="1" s="1"/>
  <c r="L12" i="12"/>
  <c r="E52" i="1" s="1"/>
  <c r="L11" i="12"/>
  <c r="E51" i="1" s="1"/>
  <c r="L10" i="12"/>
  <c r="E50" i="1" s="1"/>
  <c r="L9" i="12"/>
  <c r="E49" i="1" s="1"/>
  <c r="L8" i="12"/>
  <c r="E48" i="1" s="1"/>
  <c r="J14" i="13"/>
  <c r="E42" i="1" s="1"/>
  <c r="J12" i="13"/>
  <c r="E40" i="1" s="1"/>
  <c r="J11" i="13"/>
  <c r="J10" i="13"/>
  <c r="J6" i="13"/>
  <c r="J18" i="13"/>
  <c r="E46" i="1" s="1"/>
  <c r="J17" i="13"/>
  <c r="E45" i="1" s="1"/>
  <c r="J16" i="13"/>
  <c r="E44" i="1" s="1"/>
  <c r="J15" i="13"/>
  <c r="E43" i="1" s="1"/>
  <c r="J13" i="13"/>
  <c r="E41" i="1" s="1"/>
  <c r="J9" i="13"/>
  <c r="E38" i="1" s="1"/>
  <c r="J8" i="13"/>
  <c r="E37" i="1" s="1"/>
  <c r="O6" i="14"/>
  <c r="O16" i="14"/>
  <c r="O15" i="14"/>
  <c r="O14" i="14"/>
  <c r="O13" i="14"/>
  <c r="E32" i="1" s="1"/>
  <c r="O12" i="14"/>
  <c r="O11" i="14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K10" i="8"/>
  <c r="K9" i="8"/>
  <c r="K8" i="8"/>
  <c r="E39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B11" i="2" l="1"/>
  <c r="B31" i="2"/>
  <c r="B29" i="2"/>
  <c r="B27" i="2"/>
  <c r="B25" i="2"/>
  <c r="B23" i="2"/>
  <c r="B21" i="2"/>
  <c r="B19" i="2"/>
  <c r="B17" i="2"/>
  <c r="B15" i="2"/>
  <c r="B13" i="2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5" i="7" l="1"/>
  <c r="F173" i="1" s="1"/>
  <c r="D44" i="16"/>
  <c r="E44" i="16"/>
  <c r="I21" i="6" l="1"/>
  <c r="I14" i="6" s="1"/>
  <c r="I23" i="6" s="1"/>
  <c r="J5" i="8" l="1"/>
  <c r="F5" i="5"/>
  <c r="H5" i="10"/>
  <c r="K5" i="12"/>
  <c r="N5" i="14"/>
  <c r="M5" i="4"/>
  <c r="H5" i="15"/>
  <c r="H5" i="9"/>
  <c r="G5" i="11"/>
  <c r="I5" i="13"/>
  <c r="D5" i="16"/>
  <c r="L5" i="2"/>
  <c r="I4" i="6"/>
  <c r="G5" i="1" s="1"/>
  <c r="G38" i="1" s="1"/>
  <c r="H38" i="1" s="1"/>
  <c r="J11" i="3"/>
  <c r="J12" i="3"/>
  <c r="J10" i="3"/>
  <c r="I4" i="3" l="1"/>
  <c r="G94" i="1"/>
  <c r="H94" i="1" s="1"/>
  <c r="G166" i="1"/>
  <c r="H166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H152" i="1" s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L31" i="2" s="1"/>
  <c r="G174" i="1"/>
  <c r="C13" i="2"/>
  <c r="C29" i="2"/>
  <c r="K29" i="2" s="1"/>
  <c r="M29" i="2" s="1"/>
  <c r="G171" i="1"/>
  <c r="C11" i="2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<sst xmlns="http://schemas.openxmlformats.org/spreadsheetml/2006/main" count="1661" uniqueCount="689">
  <si>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</si>
  <si>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</si>
  <si>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</si>
  <si>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</si>
  <si>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</si>
  <si>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</si>
  <si>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</si>
  <si>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</si>
  <si>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</si>
  <si>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</si>
  <si>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</si>
  <si>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</si>
  <si>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</si>
  <si>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</si>
  <si>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</si>
  <si>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</si>
  <si>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</si>
  <si>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</si>
  <si>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</si>
  <si>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</si>
  <si>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</si>
  <si>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</si>
  <si>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</si>
  <si>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</si>
  <si>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</si>
  <si>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</si>
  <si>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</si>
  <si>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</si>
  <si>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</si>
  <si>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</si>
  <si>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</si>
  <si>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</si>
  <si>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</si>
  <si>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</si>
  <si>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</si>
  <si>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</si>
  <si>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</si>
  <si>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</si>
  <si>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</si>
  <si>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</si>
  <si>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</si>
  <si>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</si>
  <si>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</si>
  <si>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</si>
  <si>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</si>
  <si>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</si>
  <si>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</si>
  <si>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</si>
  <si>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</si>
  <si>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</si>
  <si>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</si>
  <si>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</si>
  <si>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</si>
  <si>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</si>
  <si>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</si>
  <si>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</si>
  <si>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</si>
  <si>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</si>
  <si>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</si>
  <si>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</si>
  <si>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</si>
  <si>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</si>
  <si>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</si>
  <si>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</si>
  <si>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</si>
  <si>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</si>
  <si>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</si>
  <si>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</si>
  <si>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</si>
  <si>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</si>
  <si>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</si>
  <si>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</si>
  <si>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</si>
  <si>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</si>
  <si>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</si>
  <si>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</si>
  <si>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</si>
  <si>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</si>
  <si>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</si>
  <si>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</si>
  <si>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</si>
  <si>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</si>
  <si>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</si>
  <si>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</si>
  <si>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</si>
  <si>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</si>
  <si>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</si>
  <si>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</si>
  <si>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</si>
  <si>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</si>
  <si>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</si>
  <si>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</si>
  <si>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</si>
  <si>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</si>
  <si>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</si>
  <si>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</si>
  <si>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</si>
  <si>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</si>
  <si>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</si>
  <si>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</si>
  <si>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</si>
  <si>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</si>
  <si>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</si>
  <si>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</si>
  <si>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</si>
  <si>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</si>
  <si>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</si>
  <si>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</si>
  <si>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</si>
  <si>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</si>
  <si>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</si>
  <si>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</si>
  <si>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</si>
  <si>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</si>
  <si>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</si>
  <si>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</si>
  <si>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</si>
  <si>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</si>
  <si>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</si>
  <si>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</si>
  <si>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</si>
  <si>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</si>
  <si>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</si>
  <si>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</si>
  <si>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</si>
  <si>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</si>
  <si>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</si>
  <si>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</si>
  <si>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</si>
  <si>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</si>
  <si>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</si>
  <si>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</si>
  <si>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</si>
  <si>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</si>
  <si>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</si>
  <si>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</si>
  <si>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</si>
  <si>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</si>
  <si>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</si>
  <si>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</si>
  <si>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</si>
  <si>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</si>
  <si>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</si>
  <si>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</si>
  <si>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</si>
  <si>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</si>
  <si>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</si>
  <si>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</si>
  <si>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</si>
  <si>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</si>
  <si>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</si>
  <si>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</si>
  <si>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</si>
  <si>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</si>
  <si>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</si>
  <si>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</si>
  <si>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</si>
  <si>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</si>
  <si>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</si>
  <si>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</si>
  <si>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</si>
  <si>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</si>
  <si>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</si>
  <si>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</si>
  <si>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</si>
  <si>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</si>
  <si>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</si>
  <si>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</si>
  <si>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</si>
  <si>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</si>
  <si>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</si>
  <si>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</si>
  <si>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</si>
  <si>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</si>
  <si>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</si>
  <si>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</si>
  <si>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</si>
  <si>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</si>
  <si>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</si>
  <si>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</si>
  <si>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</si>
  <si>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</si>
  <si>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</si>
  <si>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</si>
  <si>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</si>
  <si>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</si>
  <si>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</si>
  <si>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</si>
  <si>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</si>
  <si>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</si>
  <si>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</si>
  <si>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</si>
  <si>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</si>
  <si>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</si>
  <si>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</si>
  <si>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</si>
  <si>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</si>
  <si>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</si>
  <si>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</si>
  <si>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</si>
  <si>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</si>
  <si>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</si>
  <si>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</si>
  <si>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</si>
  <si>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</si>
  <si>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</si>
  <si>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</si>
  <si>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</si>
  <si>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</si>
  <si>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</si>
  <si>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</si>
  <si>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</si>
  <si>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</si>
  <si>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</si>
  <si>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</si>
  <si>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</si>
  <si>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</si>
  <si>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</si>
  <si>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</si>
  <si>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</si>
  <si>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</si>
  <si>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</si>
  <si>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</si>
  <si>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</si>
  <si>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</si>
  <si>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</si>
  <si>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</si>
  <si>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</si>
  <si>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</si>
  <si>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</si>
  <si>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</si>
  <si>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</si>
  <si>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</si>
  <si>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</si>
  <si>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</si>
  <si>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</si>
  <si>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</si>
  <si>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</si>
  <si>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</si>
  <si>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</si>
  <si>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</si>
  <si>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</si>
  <si>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</si>
  <si>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</si>
  <si>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</si>
  <si>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</si>
  <si>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</si>
  <si>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</si>
  <si>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</si>
  <si>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</si>
  <si>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</si>
  <si>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</si>
  <si>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</si>
  <si>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</si>
  <si>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</si>
  <si>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</si>
  <si>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</si>
  <si>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</si>
  <si>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</si>
  <si>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</si>
  <si>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</si>
  <si>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</si>
  <si>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</si>
  <si>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</si>
  <si>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</si>
  <si>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</si>
  <si>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</si>
  <si>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</si>
  <si>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</si>
  <si>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</si>
  <si>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</si>
  <si>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</si>
  <si>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</si>
  <si>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</si>
  <si>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</si>
  <si>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</si>
  <si>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</si>
  <si>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</si>
  <si>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</si>
  <si>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</si>
  <si>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</si>
  <si>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</si>
  <si>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</si>
  <si>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</si>
  <si>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</si>
  <si>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</si>
  <si>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</si>
  <si>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</si>
  <si>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</si>
  <si>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</si>
  <si>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</si>
  <si>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</si>
  <si>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</si>
  <si>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</si>
  <si>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</si>
  <si>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</si>
  <si>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</si>
  <si>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</si>
  <si>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</si>
  <si>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</si>
  <si>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</si>
  <si>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</si>
  <si>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</si>
  <si>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</si>
  <si>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</si>
  <si>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</si>
  <si>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</si>
  <si>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</si>
  <si>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</si>
  <si>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</si>
  <si>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</si>
  <si>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</si>
  <si>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</si>
  <si>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</si>
  <si>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</si>
  <si>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</si>
  <si>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</si>
  <si>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</si>
  <si>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</si>
  <si>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</si>
  <si>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</si>
  <si>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</si>
  <si>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</si>
  <si>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</si>
  <si>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</si>
  <si>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</si>
  <si>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</si>
  <si>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</si>
  <si>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</si>
  <si>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</si>
  <si>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</si>
  <si>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</si>
  <si>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</si>
  <si>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</si>
  <si>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</si>
  <si>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</si>
  <si>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</si>
  <si>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</si>
  <si>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</si>
  <si>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</si>
  <si>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</si>
  <si>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</si>
  <si>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</si>
  <si>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</si>
  <si>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</si>
  <si>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</si>
  <si>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</si>
  <si>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</si>
  <si>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</si>
  <si>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</si>
  <si>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</si>
  <si>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</si>
  <si>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</si>
  <si>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</si>
  <si>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</si>
  <si>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</si>
  <si>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</si>
  <si>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</si>
  <si>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</si>
  <si>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</si>
  <si>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</si>
  <si>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</si>
  <si>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</si>
  <si>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</si>
  <si>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</si>
  <si>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</si>
  <si>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</si>
  <si>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</si>
  <si>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</si>
  <si>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</si>
  <si>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</si>
  <si>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</si>
  <si>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</si>
  <si>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</si>
  <si>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</si>
  <si>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</si>
  <si>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</si>
  <si>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</si>
  <si>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</si>
  <si>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</si>
  <si>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</si>
  <si>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</si>
  <si>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</si>
  <si>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</si>
  <si>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</si>
  <si>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</si>
  <si>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</si>
  <si>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</si>
  <si>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</si>
  <si>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</si>
  <si>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</si>
  <si>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</si>
  <si>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</si>
  <si>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</si>
  <si>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</si>
  <si>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</si>
  <si>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</si>
  <si>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</si>
  <si>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</si>
  <si>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</si>
  <si>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</si>
  <si>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</si>
  <si>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</si>
  <si>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</si>
  <si>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</si>
  <si>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</si>
  <si>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</si>
  <si>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</si>
  <si>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</si>
  <si>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</si>
  <si>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</si>
  <si>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</si>
  <si>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</si>
  <si>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</si>
  <si>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</si>
  <si>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</si>
  <si>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</si>
  <si>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</si>
  <si>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</si>
  <si>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</si>
  <si>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</si>
  <si>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</si>
  <si>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</si>
  <si>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</si>
  <si>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</si>
  <si>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</si>
  <si>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</si>
  <si>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</si>
  <si>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</si>
  <si>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</si>
  <si>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</si>
  <si>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</si>
  <si>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</si>
  <si>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</si>
  <si>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</si>
  <si>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</si>
  <si>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</si>
  <si>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</si>
  <si>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</si>
  <si>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</si>
  <si>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</si>
  <si>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</si>
  <si>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</si>
  <si>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</si>
  <si>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</si>
  <si>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</si>
  <si>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</si>
  <si>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</si>
  <si>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</si>
  <si>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</si>
  <si>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</si>
  <si>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</si>
  <si>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</si>
  <si>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</si>
  <si>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</si>
  <si>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</si>
  <si>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</si>
  <si>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</si>
  <si>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</si>
  <si>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</si>
  <si>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</si>
  <si>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</si>
  <si>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</si>
  <si>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</si>
  <si>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</si>
  <si>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</si>
  <si>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</si>
  <si>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</si>
  <si>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</si>
  <si>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</si>
  <si>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</si>
  <si>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</si>
  <si>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</si>
  <si>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</si>
  <si>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</si>
  <si>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</si>
  <si>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</si>
  <si>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</si>
  <si>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</si>
  <si>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</si>
  <si>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</si>
  <si>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</si>
  <si>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</si>
  <si>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</si>
  <si>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</si>
  <si>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</si>
  <si>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</si>
  <si>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</si>
  <si>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</si>
  <si>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</si>
  <si>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</si>
  <si>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</si>
  <si>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</si>
  <si>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</si>
  <si>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</si>
  <si>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</si>
  <si>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</si>
  <si>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</si>
  <si>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</si>
  <si>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</si>
  <si>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</si>
  <si>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</si>
  <si>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</si>
  <si>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</si>
  <si>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</si>
  <si>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</si>
  <si>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</si>
  <si>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</si>
  <si>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</si>
  <si>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</si>
  <si>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</si>
  <si>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</si>
  <si>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</si>
  <si>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</si>
  <si>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</si>
  <si>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</si>
  <si>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</si>
  <si>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</si>
  <si>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</si>
  <si>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</si>
  <si>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</si>
  <si>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</si>
  <si>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</si>
  <si>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</si>
  <si>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</si>
  <si>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</si>
  <si>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</si>
  <si>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</si>
  <si>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</si>
  <si>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</si>
  <si>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</si>
  <si>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</si>
  <si>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</si>
  <si>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</si>
  <si>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</si>
  <si>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</si>
  <si>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</si>
  <si>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</si>
  <si>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</si>
  <si>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</si>
  <si>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</si>
  <si>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</si>
  <si>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</si>
  <si>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</si>
  <si>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</si>
  <si>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</si>
  <si>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</si>
  <si>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</si>
  <si>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</si>
  <si>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</si>
  <si>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</si>
  <si>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</si>
  <si>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</si>
  <si>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</si>
  <si>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</si>
  <si>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</si>
  <si>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</si>
  <si>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</si>
  <si>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</si>
  <si>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</si>
  <si>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</si>
  <si>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</si>
  <si>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</si>
  <si>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</si>
  <si>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</si>
  <si>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5847</t>
  </si>
  <si>
    <t>6259</t>
  </si>
  <si>
    <t>7030</t>
  </si>
  <si>
    <t>91386</t>
  </si>
  <si>
    <t>92242</t>
  </si>
  <si>
    <t>96020</t>
  </si>
  <si>
    <t>CAMINHÃO DE TRANSPORTE DE MATERIAL ASFÁLTICO 20.000 L, COM CAVALO MECÂNICO DE CAPACIDADE MÁXIMA DE TRAÇÃO COMBINADO DE 45.000 KG, POTÊNCIA 330 CV, INCLUSIVE TANQUE DE ASFALTO COM MAÇARICO - CHP DIURNO. AF_12/2015</t>
  </si>
  <si>
    <t>96463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</si>
  <si>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</si>
  <si>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</si>
  <si>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</si>
  <si>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</si>
  <si>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</si>
  <si>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</si>
  <si>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</si>
  <si>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</si>
  <si>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</si>
  <si>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</si>
  <si>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</si>
  <si>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</si>
  <si>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</si>
  <si>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</si>
  <si>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</si>
  <si>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</si>
  <si>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</si>
  <si>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</si>
  <si>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</si>
  <si>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</si>
  <si>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</si>
  <si>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</si>
  <si>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</si>
  <si>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</si>
  <si>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</si>
  <si>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</si>
  <si>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</si>
  <si>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</si>
  <si>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</si>
  <si>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</si>
  <si>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</si>
  <si>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</si>
  <si>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</si>
  <si>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</si>
  <si>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</si>
  <si>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</si>
  <si>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</si>
  <si>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</si>
  <si>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</si>
  <si>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</si>
  <si>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</si>
  <si>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</si>
  <si>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</si>
  <si>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</si>
  <si>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</si>
  <si>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</si>
  <si>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</si>
  <si>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</si>
  <si>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</si>
  <si>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</si>
  <si>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</si>
  <si>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</si>
  <si>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</si>
  <si>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</si>
  <si>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</si>
  <si>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</si>
  <si>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</si>
  <si>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</si>
  <si>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</si>
  <si>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</si>
  <si>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</si>
  <si>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</si>
  <si>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</si>
  <si>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</si>
  <si>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</si>
  <si>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</si>
  <si>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</si>
  <si>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</si>
  <si>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</si>
  <si>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</si>
  <si>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</si>
  <si>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</si>
  <si>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</si>
  <si>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</si>
  <si>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</si>
  <si>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</si>
  <si>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</si>
  <si>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</si>
  <si>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</si>
  <si>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</si>
  <si>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</si>
  <si>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</si>
  <si>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</si>
  <si>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</si>
  <si>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</si>
  <si>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</si>
  <si>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</si>
  <si>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</si>
  <si>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</si>
  <si>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</si>
  <si>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</si>
  <si>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</si>
  <si>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</si>
  <si>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</si>
  <si>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</si>
  <si>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</si>
  <si>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</si>
  <si>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</si>
  <si>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</si>
  <si>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</si>
  <si>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</si>
  <si>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</si>
  <si>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</si>
  <si>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</si>
  <si>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</si>
  <si>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</si>
  <si>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</si>
  <si>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</si>
  <si>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</si>
  <si>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</si>
  <si>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</si>
  <si>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</si>
  <si>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</si>
  <si>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COLOCAR LOGOTIPO E IDENTIFICAÇÃO DO MUNÍCIPIO</t>
  </si>
  <si>
    <t>RR - Fevereiro/2018</t>
  </si>
  <si>
    <t>RR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</si>
</sst>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8" fillId="6" borderId="0" xfId="0" applyFont="1" applyFill="1" applyBorder="1" applyAlignment="1" applyProtection="1">
      <alignment horizontal="center" vertical="center"/>
    </xf>
    <xf numFmtId="2" fontId="0" fillId="6" borderId="0" xfId="0" applyNumberForma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0" fillId="0" borderId="0" xfId="0" applyFont="1" applyProtection="1"/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0" fillId="5" borderId="0" xfId="0" applyFill="1" applyProtection="1"/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0" xfId="0" applyNumberFormat="1" applyAlignment="1" applyProtection="1"/>
    <xf numFmtId="166" fontId="0" fillId="0" borderId="1" xfId="0" applyNumberForma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166" fontId="10" fillId="5" borderId="1" xfId="1" applyNumberFormat="1" applyFont="1" applyFill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44" fontId="10" fillId="5" borderId="1" xfId="1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/>
    <xf numFmtId="44" fontId="10" fillId="0" borderId="1" xfId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/>
    <xf numFmtId="166" fontId="10" fillId="5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0" fillId="5" borderId="3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/>
    <xf numFmtId="0" fontId="0" fillId="0" borderId="0" xfId="0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166" fontId="0" fillId="0" borderId="2" xfId="0" applyNumberForma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3" fillId="0" borderId="20" xfId="0" applyFont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 wrapText="1"/>
    </xf>
    <xf numFmtId="0" fontId="28" fillId="0" borderId="19" xfId="5" applyFont="1" applyBorder="1" applyAlignment="1" applyProtection="1">
      <alignment horizontal="center" vertical="center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0" fontId="22" fillId="0" borderId="0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  <protection locked="0"/>
    </xf>
    <xf numFmtId="0" fontId="28" fillId="0" borderId="2" xfId="5" applyFont="1" applyBorder="1" applyAlignment="1" applyProtection="1">
      <alignment horizontal="center" vertical="center"/>
      <protection locked="0"/>
    </xf>
    <xf numFmtId="0" fontId="28" fillId="0" borderId="24" xfId="5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left" vertical="center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left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9013151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topLeftCell="A7" zoomScale="85" zoomScaleNormal="90" zoomScaleSheetLayoutView="85" workbookViewId="0">
      <selection activeCell="J19" sqref="J19"/>
    </sheetView>
  </sheetViews>
  <sheetFormatPr defaultRowHeight="15" outlineLevelRow="1" x14ac:dyDescent="0.25"/>
  <cols>
    <col min="1" max="1" width="9.140625" style="9" customWidth="1"/>
    <col min="2" max="2" width="11.5703125" style="9" customWidth="1"/>
    <col min="3" max="3" width="70.85546875" style="9" customWidth="1"/>
    <col min="4" max="4" width="13.140625" style="9" bestFit="1" customWidth="1"/>
    <col min="5" max="5" width="17.140625" style="118" bestFit="1" customWidth="1"/>
    <col min="6" max="6" width="16.42578125" style="99" bestFit="1" customWidth="1"/>
    <col min="7" max="7" width="15" style="99" bestFit="1" customWidth="1"/>
    <col min="8" max="8" width="17" style="118" customWidth="1"/>
    <col min="9" max="9" width="9.140625" style="9"/>
    <col min="10" max="10" width="86.28515625" style="9" bestFit="1" customWidth="1"/>
    <col min="11" max="16384" width="9.140625" style="9"/>
  </cols>
  <sheetData>
    <row r="1" spans="1:11" ht="99.95" customHeight="1" x14ac:dyDescent="0.25">
      <c r="A1" s="274" t="s">
        <v>686</v>
      </c>
      <c r="B1" s="275"/>
      <c r="C1" s="275"/>
      <c r="D1" s="275"/>
      <c r="E1" s="275"/>
      <c r="F1" s="275"/>
      <c r="G1" s="275"/>
      <c r="H1" s="276"/>
    </row>
    <row r="2" spans="1:11" ht="24" customHeight="1" x14ac:dyDescent="0.25">
      <c r="A2" s="278" t="s">
        <v>631</v>
      </c>
      <c r="B2" s="279"/>
      <c r="C2" s="279"/>
      <c r="D2" s="279"/>
      <c r="E2" s="279"/>
      <c r="F2" s="279"/>
      <c r="G2" s="279"/>
      <c r="H2" s="280"/>
    </row>
    <row r="3" spans="1:11" x14ac:dyDescent="0.25">
      <c r="A3" s="10" t="s">
        <v>11</v>
      </c>
      <c r="B3" s="277"/>
      <c r="C3" s="277"/>
      <c r="D3" s="277"/>
      <c r="E3" s="277"/>
      <c r="F3" s="277"/>
      <c r="G3" s="281" t="s">
        <v>15</v>
      </c>
      <c r="H3" s="8" t="s">
        <v>16</v>
      </c>
    </row>
    <row r="4" spans="1:11" x14ac:dyDescent="0.25">
      <c r="A4" s="10" t="s">
        <v>12</v>
      </c>
      <c r="B4" s="277"/>
      <c r="C4" s="277"/>
      <c r="D4" s="277"/>
      <c r="E4" s="277"/>
      <c r="F4" s="277"/>
      <c r="G4" s="282"/>
      <c r="H4" s="119" t="s">
        <v>687</v>
      </c>
    </row>
    <row r="5" spans="1:11" x14ac:dyDescent="0.25">
      <c r="A5" s="10" t="s">
        <v>13</v>
      </c>
      <c r="B5" s="277"/>
      <c r="C5" s="277"/>
      <c r="D5" s="277"/>
      <c r="E5" s="277"/>
      <c r="F5" s="277"/>
      <c r="G5" s="283">
        <f>BDI!I4</f>
        <v>0.24666704095238123</v>
      </c>
      <c r="H5" s="8" t="s">
        <v>17</v>
      </c>
    </row>
    <row r="6" spans="1:11" x14ac:dyDescent="0.25">
      <c r="A6" s="10" t="s">
        <v>14</v>
      </c>
      <c r="B6" s="277"/>
      <c r="C6" s="277"/>
      <c r="D6" s="277"/>
      <c r="E6" s="277"/>
      <c r="F6" s="277"/>
      <c r="G6" s="284"/>
      <c r="H6" s="120" t="s">
        <v>688</v>
      </c>
    </row>
    <row r="7" spans="1:11" ht="30" x14ac:dyDescent="0.25">
      <c r="A7" s="11" t="s">
        <v>0</v>
      </c>
      <c r="B7" s="11" t="s">
        <v>1</v>
      </c>
      <c r="C7" s="11" t="s">
        <v>2</v>
      </c>
      <c r="D7" s="11" t="s">
        <v>237</v>
      </c>
      <c r="E7" s="113" t="s">
        <v>3</v>
      </c>
      <c r="F7" s="92" t="s">
        <v>238</v>
      </c>
      <c r="G7" s="92" t="s">
        <v>239</v>
      </c>
      <c r="H7" s="121" t="s">
        <v>240</v>
      </c>
      <c r="I7" s="12"/>
    </row>
    <row r="8" spans="1:11" x14ac:dyDescent="0.25">
      <c r="A8" s="13">
        <v>1</v>
      </c>
      <c r="B8" s="14"/>
      <c r="C8" s="15" t="s">
        <v>5</v>
      </c>
      <c r="D8" s="16"/>
      <c r="E8" s="89"/>
      <c r="F8" s="89" t="s">
        <v>50</v>
      </c>
      <c r="G8" s="93">
        <f>H8*(1-$G$5)</f>
        <v>0</v>
      </c>
      <c r="H8" s="122">
        <f>H9</f>
        <v>0</v>
      </c>
    </row>
    <row r="9" spans="1:11" ht="15.75" outlineLevel="1" x14ac:dyDescent="0.25">
      <c r="A9" s="17" t="s">
        <v>4</v>
      </c>
      <c r="B9" s="17" t="s">
        <v>413</v>
      </c>
      <c r="C9" s="18" t="s">
        <v>57</v>
      </c>
      <c r="D9" s="19" t="s">
        <v>22</v>
      </c>
      <c r="E9" s="114">
        <v>1</v>
      </c>
      <c r="F9" s="100">
        <f>'1 - Adminitração Local'!J13</f>
        <v>0</v>
      </c>
      <c r="G9" s="94">
        <f>F9*(1+$G$5)</f>
        <v>0</v>
      </c>
      <c r="H9" s="100">
        <f>G9*E9</f>
        <v>0</v>
      </c>
    </row>
    <row r="10" spans="1:11" x14ac:dyDescent="0.25">
      <c r="A10" s="13">
        <v>2</v>
      </c>
      <c r="B10" s="14"/>
      <c r="C10" s="15" t="s">
        <v>207</v>
      </c>
      <c r="D10" s="16"/>
      <c r="E10" s="89"/>
      <c r="F10" s="89" t="s">
        <v>50</v>
      </c>
      <c r="G10" s="93">
        <f>H10*(1-$G$5)</f>
        <v>0</v>
      </c>
      <c r="H10" s="122">
        <f>H11</f>
        <v>0</v>
      </c>
    </row>
    <row r="11" spans="1:11" ht="15.75" outlineLevel="1" x14ac:dyDescent="0.25">
      <c r="A11" s="17" t="s">
        <v>351</v>
      </c>
      <c r="B11" s="17" t="s">
        <v>414</v>
      </c>
      <c r="C11" s="20" t="s">
        <v>207</v>
      </c>
      <c r="D11" s="19" t="s">
        <v>22</v>
      </c>
      <c r="E11" s="114">
        <v>1</v>
      </c>
      <c r="F11" s="100">
        <f>'2 - Mobilização_Desmobilização'!K43</f>
        <v>0</v>
      </c>
      <c r="G11" s="94">
        <f>F11*(1+$G$5)</f>
        <v>0</v>
      </c>
      <c r="H11" s="100">
        <f>G11*E11</f>
        <v>0</v>
      </c>
    </row>
    <row r="12" spans="1:11" x14ac:dyDescent="0.25">
      <c r="A12" s="13">
        <v>3</v>
      </c>
      <c r="B12" s="14"/>
      <c r="C12" s="15" t="s">
        <v>6</v>
      </c>
      <c r="D12" s="16"/>
      <c r="E12" s="89"/>
      <c r="F12" s="89" t="s">
        <v>50</v>
      </c>
      <c r="G12" s="93">
        <f>H12*(1-$G$5)</f>
        <v>0</v>
      </c>
      <c r="H12" s="93">
        <f>SUM(H13:H25)</f>
        <v>0</v>
      </c>
    </row>
    <row r="13" spans="1:11" ht="23.25" customHeight="1" outlineLevel="1" x14ac:dyDescent="0.25">
      <c r="A13" s="21" t="s">
        <v>9</v>
      </c>
      <c r="B13" s="22" t="s">
        <v>53</v>
      </c>
      <c r="C13" s="20" t="s">
        <v>72</v>
      </c>
      <c r="D13" s="19" t="s">
        <v>19</v>
      </c>
      <c r="E13" s="114">
        <f>'3 - Serviço Preliminar'!K8</f>
        <v>0</v>
      </c>
      <c r="F13" s="376">
        <v>323.3</v>
      </c>
      <c r="G13" s="94">
        <f>F13*(1+$G$5)</f>
        <v>403.04745433990485</v>
      </c>
      <c r="H13" s="100">
        <f t="shared" ref="H13:H20" si="0">G13*E13</f>
        <v>0</v>
      </c>
    </row>
    <row r="14" spans="1:11" ht="20.25" customHeight="1" outlineLevel="1" x14ac:dyDescent="0.25">
      <c r="A14" s="23" t="s">
        <v>464</v>
      </c>
      <c r="B14" s="24" t="s">
        <v>73</v>
      </c>
      <c r="C14" s="25" t="s">
        <v>74</v>
      </c>
      <c r="D14" s="26" t="s">
        <v>19</v>
      </c>
      <c r="E14" s="114">
        <f>'3 - Serviço Preliminar'!K9</f>
        <v>0</v>
      </c>
      <c r="F14" s="377">
        <v>1.1599999999999999</v>
      </c>
      <c r="G14" s="95">
        <f t="shared" ref="G14:G25" si="1">F14*(1+$G$5)</f>
        <v>1.4461337675047621</v>
      </c>
      <c r="H14" s="123">
        <f t="shared" si="0"/>
        <v>0</v>
      </c>
    </row>
    <row r="15" spans="1:11" s="32" customFormat="1" ht="30" outlineLevel="1" x14ac:dyDescent="0.25">
      <c r="A15" s="21" t="s">
        <v>10</v>
      </c>
      <c r="B15" s="27">
        <v>73672</v>
      </c>
      <c r="C15" s="28" t="s">
        <v>573</v>
      </c>
      <c r="D15" s="29" t="s">
        <v>19</v>
      </c>
      <c r="E15" s="114">
        <f>'3 - Serviço Preliminar'!K10</f>
        <v>0</v>
      </c>
      <c r="F15" s="378">
        <v>0.33</v>
      </c>
      <c r="G15" s="94">
        <f t="shared" ref="G15" si="2">F15*(1+$G$5)</f>
        <v>0.41140012351428584</v>
      </c>
      <c r="H15" s="100">
        <f t="shared" si="0"/>
        <v>0</v>
      </c>
      <c r="I15" s="30"/>
      <c r="J15" s="30"/>
      <c r="K15" s="31"/>
    </row>
    <row r="16" spans="1:11" ht="30" outlineLevel="1" x14ac:dyDescent="0.25">
      <c r="A16" s="33" t="s">
        <v>8</v>
      </c>
      <c r="B16" s="34">
        <v>93207</v>
      </c>
      <c r="C16" s="35" t="s">
        <v>80</v>
      </c>
      <c r="D16" s="36" t="s">
        <v>19</v>
      </c>
      <c r="E16" s="114">
        <f>'3 - Serviço Preliminar'!K11</f>
        <v>0</v>
      </c>
      <c r="F16" s="379">
        <v>578.73</v>
      </c>
      <c r="G16" s="96">
        <f t="shared" si="1"/>
        <v>721.48361661037166</v>
      </c>
      <c r="H16" s="124">
        <f t="shared" si="0"/>
        <v>0</v>
      </c>
      <c r="I16" s="37"/>
      <c r="J16" s="37"/>
      <c r="K16" s="37"/>
    </row>
    <row r="17" spans="1:8" ht="30" outlineLevel="1" x14ac:dyDescent="0.25">
      <c r="A17" s="21" t="s">
        <v>84</v>
      </c>
      <c r="B17" s="22">
        <v>93208</v>
      </c>
      <c r="C17" s="20" t="s">
        <v>75</v>
      </c>
      <c r="D17" s="19" t="s">
        <v>19</v>
      </c>
      <c r="E17" s="114">
        <f>'3 - Serviço Preliminar'!K12</f>
        <v>0</v>
      </c>
      <c r="F17" s="376">
        <v>420.47</v>
      </c>
      <c r="G17" s="94">
        <f t="shared" si="1"/>
        <v>524.18609070924776</v>
      </c>
      <c r="H17" s="100">
        <f t="shared" si="0"/>
        <v>0</v>
      </c>
    </row>
    <row r="18" spans="1:8" ht="30" outlineLevel="1" x14ac:dyDescent="0.25">
      <c r="A18" s="21" t="s">
        <v>85</v>
      </c>
      <c r="B18" s="22">
        <v>93210</v>
      </c>
      <c r="C18" s="20" t="s">
        <v>76</v>
      </c>
      <c r="D18" s="19" t="s">
        <v>19</v>
      </c>
      <c r="E18" s="114">
        <f>'3 - Serviço Preliminar'!K13</f>
        <v>0</v>
      </c>
      <c r="F18" s="376">
        <v>338.91</v>
      </c>
      <c r="G18" s="94">
        <f t="shared" si="1"/>
        <v>422.50792684917155</v>
      </c>
      <c r="H18" s="100">
        <f t="shared" si="0"/>
        <v>0</v>
      </c>
    </row>
    <row r="19" spans="1:8" ht="30" outlineLevel="1" x14ac:dyDescent="0.25">
      <c r="A19" s="21" t="s">
        <v>89</v>
      </c>
      <c r="B19" s="22">
        <v>93212</v>
      </c>
      <c r="C19" s="20" t="s">
        <v>77</v>
      </c>
      <c r="D19" s="19" t="s">
        <v>19</v>
      </c>
      <c r="E19" s="114">
        <f>'3 - Serviço Preliminar'!K14</f>
        <v>0</v>
      </c>
      <c r="F19" s="376">
        <v>557.79999999999995</v>
      </c>
      <c r="G19" s="94">
        <f t="shared" si="1"/>
        <v>695.3908754432382</v>
      </c>
      <c r="H19" s="100">
        <f t="shared" si="0"/>
        <v>0</v>
      </c>
    </row>
    <row r="20" spans="1:8" ht="30" outlineLevel="1" x14ac:dyDescent="0.25">
      <c r="A20" s="21" t="s">
        <v>90</v>
      </c>
      <c r="B20" s="22">
        <v>41598</v>
      </c>
      <c r="C20" s="20" t="s">
        <v>454</v>
      </c>
      <c r="D20" s="19" t="s">
        <v>22</v>
      </c>
      <c r="E20" s="114">
        <f>'3 - Serviço Preliminar'!K15</f>
        <v>0</v>
      </c>
      <c r="F20" s="376">
        <v>1304.06</v>
      </c>
      <c r="G20" s="94">
        <f t="shared" si="1"/>
        <v>1625.7286214243622</v>
      </c>
      <c r="H20" s="100">
        <f t="shared" si="0"/>
        <v>0</v>
      </c>
    </row>
    <row r="21" spans="1:8" ht="25.5" customHeight="1" outlineLevel="1" x14ac:dyDescent="0.25">
      <c r="A21" s="21" t="s">
        <v>97</v>
      </c>
      <c r="B21" s="22">
        <v>72897</v>
      </c>
      <c r="C21" s="20" t="s">
        <v>55</v>
      </c>
      <c r="D21" s="19" t="s">
        <v>29</v>
      </c>
      <c r="E21" s="114">
        <f>'3 - Serviço Preliminar'!K16</f>
        <v>0</v>
      </c>
      <c r="F21" s="376">
        <v>19.21</v>
      </c>
      <c r="G21" s="94">
        <f t="shared" si="1"/>
        <v>23.948473856695244</v>
      </c>
      <c r="H21" s="100">
        <f t="shared" ref="H21:H25" si="3">G21*E21</f>
        <v>0</v>
      </c>
    </row>
    <row r="22" spans="1:8" ht="30" outlineLevel="1" x14ac:dyDescent="0.25">
      <c r="A22" s="21" t="s">
        <v>253</v>
      </c>
      <c r="B22" s="22">
        <v>95290</v>
      </c>
      <c r="C22" s="20" t="s">
        <v>78</v>
      </c>
      <c r="D22" s="19" t="s">
        <v>56</v>
      </c>
      <c r="E22" s="114">
        <f>'3 - Serviço Preliminar'!K17</f>
        <v>0</v>
      </c>
      <c r="F22" s="376">
        <v>1.82</v>
      </c>
      <c r="G22" s="94">
        <f t="shared" si="1"/>
        <v>2.2689340145333339</v>
      </c>
      <c r="H22" s="100">
        <f t="shared" si="3"/>
        <v>0</v>
      </c>
    </row>
    <row r="23" spans="1:8" ht="30" outlineLevel="1" x14ac:dyDescent="0.25">
      <c r="A23" s="21" t="s">
        <v>254</v>
      </c>
      <c r="B23" s="22">
        <v>95296</v>
      </c>
      <c r="C23" s="20" t="s">
        <v>79</v>
      </c>
      <c r="D23" s="19" t="s">
        <v>56</v>
      </c>
      <c r="E23" s="114">
        <f>'3 - Serviço Preliminar'!K18</f>
        <v>0</v>
      </c>
      <c r="F23" s="376">
        <v>1.62</v>
      </c>
      <c r="G23" s="94">
        <f t="shared" si="1"/>
        <v>2.0196006063428578</v>
      </c>
      <c r="H23" s="100">
        <f t="shared" si="3"/>
        <v>0</v>
      </c>
    </row>
    <row r="24" spans="1:8" ht="30" outlineLevel="1" x14ac:dyDescent="0.25">
      <c r="A24" s="21" t="s">
        <v>255</v>
      </c>
      <c r="B24" s="22">
        <v>78472</v>
      </c>
      <c r="C24" s="20" t="s">
        <v>40</v>
      </c>
      <c r="D24" s="19" t="s">
        <v>19</v>
      </c>
      <c r="E24" s="114">
        <f>'3 - Serviço Preliminar'!K19</f>
        <v>0</v>
      </c>
      <c r="F24" s="376">
        <v>0.38</v>
      </c>
      <c r="G24" s="94">
        <f t="shared" si="1"/>
        <v>0.47373347556190487</v>
      </c>
      <c r="H24" s="100">
        <f t="shared" si="3"/>
        <v>0</v>
      </c>
    </row>
    <row r="25" spans="1:8" ht="45" outlineLevel="1" x14ac:dyDescent="0.25">
      <c r="A25" s="21" t="s">
        <v>574</v>
      </c>
      <c r="B25" s="38" t="s">
        <v>362</v>
      </c>
      <c r="C25" s="39" t="s">
        <v>455</v>
      </c>
      <c r="D25" s="40" t="s">
        <v>363</v>
      </c>
      <c r="E25" s="114">
        <f>'3 - Serviço Preliminar'!K20</f>
        <v>0</v>
      </c>
      <c r="F25" s="376">
        <v>394.53</v>
      </c>
      <c r="G25" s="94">
        <f t="shared" si="1"/>
        <v>491.84754766694294</v>
      </c>
      <c r="H25" s="100">
        <f t="shared" si="3"/>
        <v>0</v>
      </c>
    </row>
    <row r="26" spans="1:8" x14ac:dyDescent="0.25">
      <c r="A26" s="13">
        <v>4</v>
      </c>
      <c r="B26" s="41"/>
      <c r="C26" s="15" t="s">
        <v>7</v>
      </c>
      <c r="D26" s="16"/>
      <c r="E26" s="89"/>
      <c r="F26" s="89" t="s">
        <v>50</v>
      </c>
      <c r="G26" s="93" t="e">
        <f>H26*(1-$G$5)</f>
        <v>#DIV/0!</v>
      </c>
      <c r="H26" s="93" t="e">
        <f>SUM(H27:H35)</f>
        <v>#DIV/0!</v>
      </c>
    </row>
    <row r="27" spans="1:8" ht="30" outlineLevel="1" x14ac:dyDescent="0.25">
      <c r="A27" s="21" t="s">
        <v>23</v>
      </c>
      <c r="B27" s="42" t="s">
        <v>87</v>
      </c>
      <c r="C27" s="43" t="s">
        <v>86</v>
      </c>
      <c r="D27" s="19" t="s">
        <v>19</v>
      </c>
      <c r="E27" s="114">
        <f>'4 - Terraplenagem'!O8</f>
        <v>0</v>
      </c>
      <c r="F27" s="94">
        <v>0.52</v>
      </c>
      <c r="G27" s="94">
        <f t="shared" ref="G27" si="4">F27*(1+$G$5)</f>
        <v>0.64826686129523825</v>
      </c>
      <c r="H27" s="100">
        <f>G27*E27</f>
        <v>0</v>
      </c>
    </row>
    <row r="28" spans="1:8" ht="15.75" outlineLevel="1" x14ac:dyDescent="0.25">
      <c r="A28" s="21" t="s">
        <v>24</v>
      </c>
      <c r="B28" s="42" t="s">
        <v>210</v>
      </c>
      <c r="C28" s="43" t="s">
        <v>209</v>
      </c>
      <c r="D28" s="19" t="s">
        <v>19</v>
      </c>
      <c r="E28" s="114" t="e">
        <f>'4 - Terraplenagem'!O9</f>
        <v>#DIV/0!</v>
      </c>
      <c r="F28" s="94">
        <v>0.32</v>
      </c>
      <c r="G28" s="94">
        <f t="shared" ref="G28:G35" si="5">F28*(1+$G$5)</f>
        <v>0.39893345310476203</v>
      </c>
      <c r="H28" s="100" t="e">
        <f t="shared" ref="H28:H35" si="6">G28*E28</f>
        <v>#DIV/0!</v>
      </c>
    </row>
    <row r="29" spans="1:8" ht="15.75" outlineLevel="1" x14ac:dyDescent="0.25">
      <c r="A29" s="21" t="s">
        <v>25</v>
      </c>
      <c r="B29" s="42" t="s">
        <v>212</v>
      </c>
      <c r="C29" s="43" t="s">
        <v>211</v>
      </c>
      <c r="D29" s="19" t="s">
        <v>29</v>
      </c>
      <c r="E29" s="114" t="e">
        <f>'4 - Terraplenagem'!O10</f>
        <v>#DIV/0!</v>
      </c>
      <c r="F29" s="94">
        <v>1.73</v>
      </c>
      <c r="G29" s="94">
        <f t="shared" si="5"/>
        <v>2.1567339808476196</v>
      </c>
      <c r="H29" s="100" t="e">
        <f t="shared" si="6"/>
        <v>#DIV/0!</v>
      </c>
    </row>
    <row r="30" spans="1:8" ht="30" outlineLevel="1" x14ac:dyDescent="0.25">
      <c r="A30" s="21" t="s">
        <v>26</v>
      </c>
      <c r="B30" s="22">
        <v>95290</v>
      </c>
      <c r="C30" s="43" t="s">
        <v>78</v>
      </c>
      <c r="D30" s="19" t="s">
        <v>56</v>
      </c>
      <c r="E30" s="114">
        <f>'4 - Terraplenagem'!O11</f>
        <v>0</v>
      </c>
      <c r="F30" s="94">
        <v>1.79</v>
      </c>
      <c r="G30" s="94">
        <f t="shared" si="5"/>
        <v>2.2315340033047626</v>
      </c>
      <c r="H30" s="100">
        <f t="shared" si="6"/>
        <v>0</v>
      </c>
    </row>
    <row r="31" spans="1:8" ht="45" outlineLevel="1" x14ac:dyDescent="0.25">
      <c r="A31" s="21" t="s">
        <v>27</v>
      </c>
      <c r="B31" s="42" t="s">
        <v>88</v>
      </c>
      <c r="C31" s="43" t="s">
        <v>593</v>
      </c>
      <c r="D31" s="19" t="s">
        <v>29</v>
      </c>
      <c r="E31" s="114">
        <f>'4 - Terraplenagem'!O12</f>
        <v>0</v>
      </c>
      <c r="F31" s="94">
        <v>2.93</v>
      </c>
      <c r="G31" s="94">
        <f t="shared" si="5"/>
        <v>3.6527344299904771</v>
      </c>
      <c r="H31" s="100">
        <f t="shared" si="6"/>
        <v>0</v>
      </c>
    </row>
    <row r="32" spans="1:8" ht="45" outlineLevel="1" x14ac:dyDescent="0.25">
      <c r="A32" s="21" t="s">
        <v>28</v>
      </c>
      <c r="B32" s="42" t="s">
        <v>88</v>
      </c>
      <c r="C32" s="43" t="s">
        <v>592</v>
      </c>
      <c r="D32" s="19" t="s">
        <v>29</v>
      </c>
      <c r="E32" s="114">
        <f>'4 - Terraplenagem'!O13</f>
        <v>0</v>
      </c>
      <c r="F32" s="94">
        <v>2.93</v>
      </c>
      <c r="G32" s="94">
        <f t="shared" si="5"/>
        <v>3.6527344299904771</v>
      </c>
      <c r="H32" s="100">
        <f t="shared" si="6"/>
        <v>0</v>
      </c>
    </row>
    <row r="33" spans="1:11" s="45" customFormat="1" ht="30" outlineLevel="1" x14ac:dyDescent="0.25">
      <c r="A33" s="21" t="s">
        <v>52</v>
      </c>
      <c r="B33" s="22" t="s">
        <v>82</v>
      </c>
      <c r="C33" s="44" t="s">
        <v>81</v>
      </c>
      <c r="D33" s="19" t="s">
        <v>29</v>
      </c>
      <c r="E33" s="114">
        <f>'4 - Terraplenagem'!O14</f>
        <v>0</v>
      </c>
      <c r="F33" s="94">
        <v>1.39</v>
      </c>
      <c r="G33" s="94">
        <f t="shared" si="5"/>
        <v>1.7328671869238097</v>
      </c>
      <c r="H33" s="100">
        <f t="shared" si="6"/>
        <v>0</v>
      </c>
      <c r="I33" s="9"/>
      <c r="J33" s="9" t="s">
        <v>355</v>
      </c>
      <c r="K33" s="9"/>
    </row>
    <row r="34" spans="1:11" s="45" customFormat="1" ht="30" outlineLevel="1" x14ac:dyDescent="0.25">
      <c r="A34" s="21" t="s">
        <v>91</v>
      </c>
      <c r="B34" s="22" t="s">
        <v>54</v>
      </c>
      <c r="C34" s="44" t="s">
        <v>18</v>
      </c>
      <c r="D34" s="19" t="s">
        <v>19</v>
      </c>
      <c r="E34" s="114">
        <f>'4 - Terraplenagem'!O15</f>
        <v>0</v>
      </c>
      <c r="F34" s="94">
        <v>0.22</v>
      </c>
      <c r="G34" s="94">
        <f t="shared" si="5"/>
        <v>0.27426674900952386</v>
      </c>
      <c r="H34" s="100">
        <f t="shared" si="6"/>
        <v>0</v>
      </c>
    </row>
    <row r="35" spans="1:11" ht="15.75" outlineLevel="1" x14ac:dyDescent="0.25">
      <c r="A35" s="21" t="s">
        <v>242</v>
      </c>
      <c r="B35" s="22">
        <v>79472</v>
      </c>
      <c r="C35" s="20" t="s">
        <v>83</v>
      </c>
      <c r="D35" s="19" t="s">
        <v>19</v>
      </c>
      <c r="E35" s="114">
        <f>'4 - Terraplenagem'!O16</f>
        <v>0</v>
      </c>
      <c r="F35" s="94">
        <v>0.48</v>
      </c>
      <c r="G35" s="94">
        <f t="shared" si="5"/>
        <v>0.59840017965714298</v>
      </c>
      <c r="H35" s="100">
        <f t="shared" si="6"/>
        <v>0</v>
      </c>
      <c r="I35" s="45"/>
      <c r="J35" s="45"/>
      <c r="K35" s="45"/>
    </row>
    <row r="36" spans="1:11" x14ac:dyDescent="0.25">
      <c r="A36" s="13">
        <v>5</v>
      </c>
      <c r="B36" s="46"/>
      <c r="C36" s="15" t="s">
        <v>20</v>
      </c>
      <c r="D36" s="16"/>
      <c r="E36" s="89"/>
      <c r="F36" s="89" t="s">
        <v>50</v>
      </c>
      <c r="G36" s="93">
        <f>H36*(1-$G$5)</f>
        <v>0</v>
      </c>
      <c r="H36" s="93">
        <f>SUM(H37:H46)</f>
        <v>0</v>
      </c>
    </row>
    <row r="37" spans="1:11" ht="15.75" outlineLevel="1" x14ac:dyDescent="0.25">
      <c r="A37" s="47" t="s">
        <v>31</v>
      </c>
      <c r="B37" s="47">
        <v>72961</v>
      </c>
      <c r="C37" s="48" t="s">
        <v>93</v>
      </c>
      <c r="D37" s="40" t="s">
        <v>19</v>
      </c>
      <c r="E37" s="49">
        <f>'5 - Pavimentação'!J8</f>
        <v>0</v>
      </c>
      <c r="F37" s="101">
        <v>1.25</v>
      </c>
      <c r="G37" s="94">
        <f t="shared" ref="G37" si="7">F37*(1+$G$5)</f>
        <v>1.5583338011904766</v>
      </c>
      <c r="H37" s="100">
        <f>G37*E37</f>
        <v>0</v>
      </c>
    </row>
    <row r="38" spans="1:11" ht="45" outlineLevel="1" x14ac:dyDescent="0.25">
      <c r="A38" s="47" t="s">
        <v>32</v>
      </c>
      <c r="B38" s="50" t="s">
        <v>88</v>
      </c>
      <c r="C38" s="43" t="s">
        <v>669</v>
      </c>
      <c r="D38" s="19" t="s">
        <v>29</v>
      </c>
      <c r="E38" s="49">
        <f>'5 - Pavimentação'!J9</f>
        <v>0</v>
      </c>
      <c r="F38" s="94">
        <v>2.93</v>
      </c>
      <c r="G38" s="94">
        <f t="shared" ref="G38" si="8">F38*(1+$G$5)</f>
        <v>3.6527344299904771</v>
      </c>
      <c r="H38" s="100">
        <f>G38*E38</f>
        <v>0</v>
      </c>
    </row>
    <row r="39" spans="1:11" ht="43.5" customHeight="1" outlineLevel="1" x14ac:dyDescent="0.25">
      <c r="A39" s="47" t="s">
        <v>33</v>
      </c>
      <c r="B39" s="17">
        <v>96387</v>
      </c>
      <c r="C39" s="20" t="s">
        <v>92</v>
      </c>
      <c r="D39" s="19" t="s">
        <v>29</v>
      </c>
      <c r="E39" s="49">
        <f>'5 - Pavimentação'!J10+'5 - Pavimentação'!J11</f>
        <v>0</v>
      </c>
      <c r="F39" s="102">
        <v>6.55</v>
      </c>
      <c r="G39" s="94">
        <f t="shared" ref="G39:G46" si="9">F39*(1+$G$5)</f>
        <v>8.165669118238096</v>
      </c>
      <c r="H39" s="100">
        <f t="shared" ref="H39:H46" si="10">G39*E39</f>
        <v>0</v>
      </c>
    </row>
    <row r="40" spans="1:11" ht="36.75" customHeight="1" outlineLevel="1" x14ac:dyDescent="0.25">
      <c r="A40" s="47" t="s">
        <v>34</v>
      </c>
      <c r="B40" s="17">
        <v>96401</v>
      </c>
      <c r="C40" s="51" t="s">
        <v>94</v>
      </c>
      <c r="D40" s="19" t="s">
        <v>19</v>
      </c>
      <c r="E40" s="49">
        <f>'5 - Pavimentação'!J12</f>
        <v>0</v>
      </c>
      <c r="F40" s="103">
        <v>4.13</v>
      </c>
      <c r="G40" s="94">
        <f t="shared" si="9"/>
        <v>5.1487348791333343</v>
      </c>
      <c r="H40" s="100">
        <f t="shared" si="10"/>
        <v>0</v>
      </c>
    </row>
    <row r="41" spans="1:11" ht="30" outlineLevel="1" x14ac:dyDescent="0.25">
      <c r="A41" s="47" t="s">
        <v>35</v>
      </c>
      <c r="B41" s="47">
        <v>97807</v>
      </c>
      <c r="C41" s="51" t="s">
        <v>453</v>
      </c>
      <c r="D41" s="19" t="s">
        <v>19</v>
      </c>
      <c r="E41" s="49">
        <f>'5 - Pavimentação'!J13</f>
        <v>0</v>
      </c>
      <c r="F41" s="103">
        <v>7.93</v>
      </c>
      <c r="G41" s="94">
        <f t="shared" si="9"/>
        <v>9.8860696347523831</v>
      </c>
      <c r="H41" s="100">
        <f t="shared" si="10"/>
        <v>0</v>
      </c>
    </row>
    <row r="42" spans="1:11" ht="15.75" outlineLevel="1" x14ac:dyDescent="0.25">
      <c r="A42" s="47" t="s">
        <v>36</v>
      </c>
      <c r="B42" s="52" t="s">
        <v>627</v>
      </c>
      <c r="C42" s="39" t="s">
        <v>208</v>
      </c>
      <c r="D42" s="40" t="s">
        <v>29</v>
      </c>
      <c r="E42" s="49">
        <f>'5 - Pavimentação'!J14</f>
        <v>0</v>
      </c>
      <c r="F42" s="103">
        <v>1.3</v>
      </c>
      <c r="G42" s="94">
        <f t="shared" si="9"/>
        <v>1.6206671532380956</v>
      </c>
      <c r="H42" s="100">
        <f t="shared" si="10"/>
        <v>0</v>
      </c>
    </row>
    <row r="43" spans="1:11" ht="15.75" outlineLevel="1" x14ac:dyDescent="0.25">
      <c r="A43" s="47" t="s">
        <v>37</v>
      </c>
      <c r="B43" s="53" t="s">
        <v>628</v>
      </c>
      <c r="C43" s="54" t="s">
        <v>360</v>
      </c>
      <c r="D43" s="40" t="s">
        <v>19</v>
      </c>
      <c r="E43" s="49">
        <f>'5 - Pavimentação'!J15</f>
        <v>0</v>
      </c>
      <c r="F43" s="103">
        <v>0.66</v>
      </c>
      <c r="G43" s="94">
        <f t="shared" si="9"/>
        <v>0.82280024702857169</v>
      </c>
      <c r="H43" s="100">
        <f t="shared" si="10"/>
        <v>0</v>
      </c>
    </row>
    <row r="44" spans="1:11" ht="15.75" outlineLevel="1" x14ac:dyDescent="0.25">
      <c r="A44" s="47" t="s">
        <v>256</v>
      </c>
      <c r="B44" s="55" t="s">
        <v>58</v>
      </c>
      <c r="C44" s="56" t="s">
        <v>21</v>
      </c>
      <c r="D44" s="19" t="s">
        <v>22</v>
      </c>
      <c r="E44" s="49">
        <f>'5 - Pavimentação'!J16</f>
        <v>0</v>
      </c>
      <c r="F44" s="103">
        <v>136.35</v>
      </c>
      <c r="G44" s="94">
        <f t="shared" si="9"/>
        <v>169.98305103385718</v>
      </c>
      <c r="H44" s="100">
        <f t="shared" si="10"/>
        <v>0</v>
      </c>
    </row>
    <row r="45" spans="1:11" ht="15.75" outlineLevel="1" x14ac:dyDescent="0.25">
      <c r="A45" s="47" t="s">
        <v>257</v>
      </c>
      <c r="B45" s="55" t="s">
        <v>59</v>
      </c>
      <c r="C45" s="56" t="s">
        <v>95</v>
      </c>
      <c r="D45" s="19" t="s">
        <v>22</v>
      </c>
      <c r="E45" s="49">
        <f>'5 - Pavimentação'!J17</f>
        <v>0</v>
      </c>
      <c r="F45" s="103">
        <v>123.96</v>
      </c>
      <c r="G45" s="94">
        <f t="shared" si="9"/>
        <v>154.53684639645718</v>
      </c>
      <c r="H45" s="100">
        <f t="shared" si="10"/>
        <v>0</v>
      </c>
    </row>
    <row r="46" spans="1:11" ht="15.75" outlineLevel="1" x14ac:dyDescent="0.25">
      <c r="A46" s="47" t="s">
        <v>670</v>
      </c>
      <c r="B46" s="55" t="s">
        <v>60</v>
      </c>
      <c r="C46" s="56" t="s">
        <v>96</v>
      </c>
      <c r="D46" s="19" t="s">
        <v>22</v>
      </c>
      <c r="E46" s="49">
        <f>'5 - Pavimentação'!J18</f>
        <v>0</v>
      </c>
      <c r="F46" s="103">
        <v>136.35</v>
      </c>
      <c r="G46" s="94">
        <f t="shared" si="9"/>
        <v>169.98305103385718</v>
      </c>
      <c r="H46" s="100">
        <f t="shared" si="10"/>
        <v>0</v>
      </c>
    </row>
    <row r="47" spans="1:11" x14ac:dyDescent="0.25">
      <c r="A47" s="57">
        <v>6</v>
      </c>
      <c r="B47" s="58"/>
      <c r="C47" s="15" t="s">
        <v>30</v>
      </c>
      <c r="D47" s="16"/>
      <c r="E47" s="89"/>
      <c r="F47" s="89" t="s">
        <v>50</v>
      </c>
      <c r="G47" s="93">
        <f>H47*(1-$G$5)</f>
        <v>0</v>
      </c>
      <c r="H47" s="93">
        <f>SUM(H48:H61)</f>
        <v>0</v>
      </c>
    </row>
    <row r="48" spans="1:11" ht="30" outlineLevel="1" x14ac:dyDescent="0.25">
      <c r="A48" s="23" t="s">
        <v>48</v>
      </c>
      <c r="B48" s="59">
        <v>95302</v>
      </c>
      <c r="C48" s="60" t="s">
        <v>98</v>
      </c>
      <c r="D48" s="59" t="s">
        <v>38</v>
      </c>
      <c r="E48" s="49">
        <f>'6 - Transporte'!L8</f>
        <v>0</v>
      </c>
      <c r="F48" s="104">
        <v>1.44</v>
      </c>
      <c r="G48" s="97">
        <f>F48*(1+$G$5)</f>
        <v>1.7952005389714289</v>
      </c>
      <c r="H48" s="100">
        <f>G48*E48</f>
        <v>0</v>
      </c>
    </row>
    <row r="49" spans="1:8" ht="30" outlineLevel="1" x14ac:dyDescent="0.25">
      <c r="A49" s="23" t="s">
        <v>61</v>
      </c>
      <c r="B49" s="22">
        <v>95290</v>
      </c>
      <c r="C49" s="43" t="s">
        <v>78</v>
      </c>
      <c r="D49" s="19" t="s">
        <v>56</v>
      </c>
      <c r="E49" s="49">
        <f>'6 - Transporte'!L9</f>
        <v>0</v>
      </c>
      <c r="F49" s="104">
        <v>1.79</v>
      </c>
      <c r="G49" s="97">
        <f>F49*(1+$G$5)</f>
        <v>2.2315340033047626</v>
      </c>
      <c r="H49" s="100">
        <f>G49*E49</f>
        <v>0</v>
      </c>
    </row>
    <row r="50" spans="1:8" ht="30" outlineLevel="1" x14ac:dyDescent="0.25">
      <c r="A50" s="23" t="s">
        <v>62</v>
      </c>
      <c r="B50" s="61">
        <v>95875</v>
      </c>
      <c r="C50" s="62" t="s">
        <v>456</v>
      </c>
      <c r="D50" s="61" t="s">
        <v>38</v>
      </c>
      <c r="E50" s="49">
        <f>'6 - Transporte'!L10</f>
        <v>0</v>
      </c>
      <c r="F50" s="105">
        <v>1.08</v>
      </c>
      <c r="G50" s="97">
        <f t="shared" ref="G50:G61" si="11">F50*(1+$G$5)</f>
        <v>1.3464004042285718</v>
      </c>
      <c r="H50" s="100">
        <f t="shared" ref="H50:H61" si="12">G50*E50</f>
        <v>0</v>
      </c>
    </row>
    <row r="51" spans="1:8" ht="30" outlineLevel="1" x14ac:dyDescent="0.25">
      <c r="A51" s="23" t="s">
        <v>99</v>
      </c>
      <c r="B51" s="52">
        <v>93590</v>
      </c>
      <c r="C51" s="54" t="s">
        <v>356</v>
      </c>
      <c r="D51" s="52" t="s">
        <v>38</v>
      </c>
      <c r="E51" s="49">
        <f>'6 - Transporte'!L11</f>
        <v>0</v>
      </c>
      <c r="F51" s="105">
        <v>0.76</v>
      </c>
      <c r="G51" s="97">
        <f t="shared" si="11"/>
        <v>0.94746695112380974</v>
      </c>
      <c r="H51" s="100">
        <f t="shared" si="12"/>
        <v>0</v>
      </c>
    </row>
    <row r="52" spans="1:8" ht="30" outlineLevel="1" x14ac:dyDescent="0.25">
      <c r="A52" s="23" t="s">
        <v>100</v>
      </c>
      <c r="B52" s="52">
        <v>93591</v>
      </c>
      <c r="C52" s="54" t="s">
        <v>577</v>
      </c>
      <c r="D52" s="52" t="s">
        <v>38</v>
      </c>
      <c r="E52" s="49">
        <f>'6 - Transporte'!L12</f>
        <v>0</v>
      </c>
      <c r="F52" s="105">
        <v>1.27</v>
      </c>
      <c r="G52" s="97">
        <f t="shared" ref="G52:G53" si="13">F52*(1+$G$5)</f>
        <v>1.5832671420095241</v>
      </c>
      <c r="H52" s="100">
        <f t="shared" ref="H52:H53" si="14">G52*E52</f>
        <v>0</v>
      </c>
    </row>
    <row r="53" spans="1:8" ht="30" outlineLevel="1" x14ac:dyDescent="0.25">
      <c r="A53" s="23" t="s">
        <v>357</v>
      </c>
      <c r="B53" s="52">
        <v>93593</v>
      </c>
      <c r="C53" s="54" t="s">
        <v>578</v>
      </c>
      <c r="D53" s="52" t="s">
        <v>38</v>
      </c>
      <c r="E53" s="49">
        <f>'6 - Transporte'!L13</f>
        <v>0</v>
      </c>
      <c r="F53" s="105">
        <v>0.64</v>
      </c>
      <c r="G53" s="97">
        <f t="shared" si="13"/>
        <v>0.79786690620952405</v>
      </c>
      <c r="H53" s="100">
        <f t="shared" si="14"/>
        <v>0</v>
      </c>
    </row>
    <row r="54" spans="1:8" ht="45" outlineLevel="1" x14ac:dyDescent="0.25">
      <c r="A54" s="23" t="s">
        <v>358</v>
      </c>
      <c r="B54" s="17">
        <v>93176</v>
      </c>
      <c r="C54" s="63" t="s">
        <v>579</v>
      </c>
      <c r="D54" s="17" t="s">
        <v>39</v>
      </c>
      <c r="E54" s="49">
        <f>'6 - Transporte'!L14</f>
        <v>0</v>
      </c>
      <c r="F54" s="105">
        <v>0.4</v>
      </c>
      <c r="G54" s="97">
        <f t="shared" si="11"/>
        <v>0.4986668163809525</v>
      </c>
      <c r="H54" s="100">
        <f t="shared" si="12"/>
        <v>0</v>
      </c>
    </row>
    <row r="55" spans="1:8" ht="45" outlineLevel="1" x14ac:dyDescent="0.25">
      <c r="A55" s="23" t="s">
        <v>472</v>
      </c>
      <c r="B55" s="17">
        <v>93176</v>
      </c>
      <c r="C55" s="63" t="s">
        <v>580</v>
      </c>
      <c r="D55" s="17" t="s">
        <v>39</v>
      </c>
      <c r="E55" s="49">
        <f>'6 - Transporte'!L15</f>
        <v>0</v>
      </c>
      <c r="F55" s="105">
        <v>0.4</v>
      </c>
      <c r="G55" s="97">
        <f t="shared" si="11"/>
        <v>0.4986668163809525</v>
      </c>
      <c r="H55" s="100">
        <f t="shared" si="12"/>
        <v>0</v>
      </c>
    </row>
    <row r="56" spans="1:8" ht="45" outlineLevel="1" x14ac:dyDescent="0.25">
      <c r="A56" s="23" t="s">
        <v>473</v>
      </c>
      <c r="B56" s="17">
        <v>93177</v>
      </c>
      <c r="C56" s="63" t="s">
        <v>582</v>
      </c>
      <c r="D56" s="17" t="s">
        <v>39</v>
      </c>
      <c r="E56" s="49">
        <f>'6 - Transporte'!L16</f>
        <v>0</v>
      </c>
      <c r="F56" s="105">
        <v>1.46</v>
      </c>
      <c r="G56" s="97">
        <f t="shared" si="11"/>
        <v>1.8201338797904765</v>
      </c>
      <c r="H56" s="100">
        <f t="shared" si="12"/>
        <v>0</v>
      </c>
    </row>
    <row r="57" spans="1:8" ht="45" outlineLevel="1" x14ac:dyDescent="0.25">
      <c r="A57" s="23" t="s">
        <v>474</v>
      </c>
      <c r="B57" s="17">
        <v>93177</v>
      </c>
      <c r="C57" s="63" t="s">
        <v>583</v>
      </c>
      <c r="D57" s="17" t="s">
        <v>39</v>
      </c>
      <c r="E57" s="49">
        <f>'6 - Transporte'!L17</f>
        <v>0</v>
      </c>
      <c r="F57" s="105">
        <v>1.46</v>
      </c>
      <c r="G57" s="97">
        <f t="shared" si="11"/>
        <v>1.8201338797904765</v>
      </c>
      <c r="H57" s="100">
        <f t="shared" si="12"/>
        <v>0</v>
      </c>
    </row>
    <row r="58" spans="1:8" ht="45" outlineLevel="1" x14ac:dyDescent="0.25">
      <c r="A58" s="23" t="s">
        <v>475</v>
      </c>
      <c r="B58" s="17">
        <v>93178</v>
      </c>
      <c r="C58" s="63" t="s">
        <v>584</v>
      </c>
      <c r="D58" s="17" t="s">
        <v>39</v>
      </c>
      <c r="E58" s="49">
        <f>'6 - Transporte'!L18</f>
        <v>0</v>
      </c>
      <c r="F58" s="105">
        <v>0.46</v>
      </c>
      <c r="G58" s="97">
        <f t="shared" si="11"/>
        <v>0.57346683883809535</v>
      </c>
      <c r="H58" s="100">
        <f t="shared" si="12"/>
        <v>0</v>
      </c>
    </row>
    <row r="59" spans="1:8" ht="45" outlineLevel="1" x14ac:dyDescent="0.25">
      <c r="A59" s="23" t="s">
        <v>476</v>
      </c>
      <c r="B59" s="17">
        <v>93178</v>
      </c>
      <c r="C59" s="63" t="s">
        <v>585</v>
      </c>
      <c r="D59" s="17" t="s">
        <v>39</v>
      </c>
      <c r="E59" s="49">
        <f>'6 - Transporte'!L19</f>
        <v>0</v>
      </c>
      <c r="F59" s="105">
        <v>0.46</v>
      </c>
      <c r="G59" s="97">
        <f t="shared" si="11"/>
        <v>0.57346683883809535</v>
      </c>
      <c r="H59" s="100">
        <f t="shared" si="12"/>
        <v>0</v>
      </c>
    </row>
    <row r="60" spans="1:8" ht="45" outlineLevel="1" x14ac:dyDescent="0.25">
      <c r="A60" s="23" t="s">
        <v>477</v>
      </c>
      <c r="B60" s="17">
        <v>93179</v>
      </c>
      <c r="C60" s="63" t="s">
        <v>586</v>
      </c>
      <c r="D60" s="17" t="s">
        <v>39</v>
      </c>
      <c r="E60" s="49">
        <f>'6 - Transporte'!L20</f>
        <v>0</v>
      </c>
      <c r="F60" s="105">
        <v>1.62</v>
      </c>
      <c r="G60" s="97">
        <f t="shared" si="11"/>
        <v>2.0196006063428578</v>
      </c>
      <c r="H60" s="100">
        <f t="shared" si="12"/>
        <v>0</v>
      </c>
    </row>
    <row r="61" spans="1:8" ht="45" outlineLevel="1" x14ac:dyDescent="0.25">
      <c r="A61" s="23" t="s">
        <v>581</v>
      </c>
      <c r="B61" s="47">
        <v>93179</v>
      </c>
      <c r="C61" s="63" t="s">
        <v>587</v>
      </c>
      <c r="D61" s="17" t="s">
        <v>39</v>
      </c>
      <c r="E61" s="49">
        <f>'6 - Transporte'!L21</f>
        <v>0</v>
      </c>
      <c r="F61" s="105">
        <v>1.62</v>
      </c>
      <c r="G61" s="97">
        <f t="shared" si="11"/>
        <v>2.0196006063428578</v>
      </c>
      <c r="H61" s="100">
        <f t="shared" si="12"/>
        <v>0</v>
      </c>
    </row>
    <row r="62" spans="1:8" x14ac:dyDescent="0.25">
      <c r="A62" s="13">
        <v>7</v>
      </c>
      <c r="B62" s="46"/>
      <c r="C62" s="15" t="s">
        <v>354</v>
      </c>
      <c r="D62" s="16"/>
      <c r="E62" s="89"/>
      <c r="F62" s="89" t="s">
        <v>50</v>
      </c>
      <c r="G62" s="93">
        <f>H62*(1-$G$5)</f>
        <v>0</v>
      </c>
      <c r="H62" s="93">
        <f>SUM(H63:H79)</f>
        <v>0</v>
      </c>
    </row>
    <row r="63" spans="1:8" ht="15.75" outlineLevel="1" x14ac:dyDescent="0.25">
      <c r="A63" s="33" t="s">
        <v>46</v>
      </c>
      <c r="B63" s="64">
        <v>93358</v>
      </c>
      <c r="C63" s="65" t="s">
        <v>116</v>
      </c>
      <c r="D63" s="36" t="s">
        <v>29</v>
      </c>
      <c r="E63" s="115">
        <f>'7 - Dren. Sup.- Guias e Sarjeta'!H8</f>
        <v>0</v>
      </c>
      <c r="F63" s="106">
        <v>59.81</v>
      </c>
      <c r="G63" s="94">
        <f>F63*(1+$G$5)</f>
        <v>74.56315571936193</v>
      </c>
      <c r="H63" s="100">
        <f>G63*E63</f>
        <v>0</v>
      </c>
    </row>
    <row r="64" spans="1:8" ht="45" outlineLevel="1" x14ac:dyDescent="0.25">
      <c r="A64" s="21" t="s">
        <v>47</v>
      </c>
      <c r="B64" s="17">
        <v>94267</v>
      </c>
      <c r="C64" s="66" t="s">
        <v>101</v>
      </c>
      <c r="D64" s="19" t="s">
        <v>41</v>
      </c>
      <c r="E64" s="115">
        <f>'7 - Dren. Sup.- Guias e Sarjeta'!H9</f>
        <v>0</v>
      </c>
      <c r="F64" s="103">
        <v>36.840000000000003</v>
      </c>
      <c r="G64" s="94">
        <f t="shared" ref="G64:G79" si="15">F64*(1+$G$5)</f>
        <v>45.927213788685727</v>
      </c>
      <c r="H64" s="100">
        <f t="shared" ref="H64:H79" si="16">G64*E64</f>
        <v>0</v>
      </c>
    </row>
    <row r="65" spans="1:8" ht="45" outlineLevel="1" x14ac:dyDescent="0.25">
      <c r="A65" s="21" t="s">
        <v>65</v>
      </c>
      <c r="B65" s="17">
        <v>94268</v>
      </c>
      <c r="C65" s="66" t="s">
        <v>102</v>
      </c>
      <c r="D65" s="19" t="s">
        <v>41</v>
      </c>
      <c r="E65" s="115">
        <f>'7 - Dren. Sup.- Guias e Sarjeta'!H10</f>
        <v>0</v>
      </c>
      <c r="F65" s="103">
        <v>40.19</v>
      </c>
      <c r="G65" s="94">
        <f t="shared" si="15"/>
        <v>50.103548375876201</v>
      </c>
      <c r="H65" s="100">
        <f t="shared" si="16"/>
        <v>0</v>
      </c>
    </row>
    <row r="66" spans="1:8" ht="45" outlineLevel="1" x14ac:dyDescent="0.25">
      <c r="A66" s="21" t="s">
        <v>120</v>
      </c>
      <c r="B66" s="17">
        <v>94269</v>
      </c>
      <c r="C66" s="66" t="s">
        <v>629</v>
      </c>
      <c r="D66" s="19" t="s">
        <v>41</v>
      </c>
      <c r="E66" s="115">
        <f>'7 - Dren. Sup.- Guias e Sarjeta'!H11</f>
        <v>0</v>
      </c>
      <c r="F66" s="103">
        <v>52.53</v>
      </c>
      <c r="G66" s="94">
        <f t="shared" si="15"/>
        <v>65.487419661228586</v>
      </c>
      <c r="H66" s="100">
        <f t="shared" si="16"/>
        <v>0</v>
      </c>
    </row>
    <row r="67" spans="1:8" ht="45" outlineLevel="1" x14ac:dyDescent="0.25">
      <c r="A67" s="21" t="s">
        <v>121</v>
      </c>
      <c r="B67" s="17">
        <v>94270</v>
      </c>
      <c r="C67" s="66" t="s">
        <v>630</v>
      </c>
      <c r="D67" s="19" t="s">
        <v>41</v>
      </c>
      <c r="E67" s="115">
        <f>'7 - Dren. Sup.- Guias e Sarjeta'!H12</f>
        <v>0</v>
      </c>
      <c r="F67" s="103">
        <v>57.22</v>
      </c>
      <c r="G67" s="94">
        <f t="shared" si="15"/>
        <v>71.334288083295249</v>
      </c>
      <c r="H67" s="100">
        <f t="shared" si="16"/>
        <v>0</v>
      </c>
    </row>
    <row r="68" spans="1:8" ht="45" outlineLevel="1" x14ac:dyDescent="0.25">
      <c r="A68" s="21" t="s">
        <v>122</v>
      </c>
      <c r="B68" s="17">
        <v>94271</v>
      </c>
      <c r="C68" s="66" t="s">
        <v>104</v>
      </c>
      <c r="D68" s="19" t="s">
        <v>41</v>
      </c>
      <c r="E68" s="115">
        <f>'7 - Dren. Sup.- Guias e Sarjeta'!H13</f>
        <v>0</v>
      </c>
      <c r="F68" s="103">
        <v>64.069999999999993</v>
      </c>
      <c r="G68" s="94">
        <f t="shared" si="15"/>
        <v>79.873957313819062</v>
      </c>
      <c r="H68" s="100">
        <f t="shared" si="16"/>
        <v>0</v>
      </c>
    </row>
    <row r="69" spans="1:8" ht="45" outlineLevel="1" x14ac:dyDescent="0.25">
      <c r="A69" s="21" t="s">
        <v>123</v>
      </c>
      <c r="B69" s="17">
        <v>94272</v>
      </c>
      <c r="C69" s="66" t="s">
        <v>105</v>
      </c>
      <c r="D69" s="19" t="s">
        <v>41</v>
      </c>
      <c r="E69" s="115">
        <f>'7 - Dren. Sup.- Guias e Sarjeta'!H14</f>
        <v>0</v>
      </c>
      <c r="F69" s="103">
        <v>70.319999999999993</v>
      </c>
      <c r="G69" s="94">
        <f t="shared" si="15"/>
        <v>87.665626319771434</v>
      </c>
      <c r="H69" s="100">
        <f t="shared" si="16"/>
        <v>0</v>
      </c>
    </row>
    <row r="70" spans="1:8" ht="60" outlineLevel="1" x14ac:dyDescent="0.25">
      <c r="A70" s="21" t="s">
        <v>124</v>
      </c>
      <c r="B70" s="17">
        <v>94273</v>
      </c>
      <c r="C70" s="66" t="s">
        <v>106</v>
      </c>
      <c r="D70" s="19" t="s">
        <v>41</v>
      </c>
      <c r="E70" s="115">
        <f>'7 - Dren. Sup.- Guias e Sarjeta'!H15</f>
        <v>0</v>
      </c>
      <c r="F70" s="103">
        <v>39.880000000000003</v>
      </c>
      <c r="G70" s="94">
        <f t="shared" si="15"/>
        <v>49.717081593180964</v>
      </c>
      <c r="H70" s="100">
        <f t="shared" si="16"/>
        <v>0</v>
      </c>
    </row>
    <row r="71" spans="1:8" ht="60" outlineLevel="1" x14ac:dyDescent="0.25">
      <c r="A71" s="21" t="s">
        <v>258</v>
      </c>
      <c r="B71" s="17">
        <v>94274</v>
      </c>
      <c r="C71" s="66" t="s">
        <v>107</v>
      </c>
      <c r="D71" s="19" t="s">
        <v>41</v>
      </c>
      <c r="E71" s="115">
        <f>'7 - Dren. Sup.- Guias e Sarjeta'!H16</f>
        <v>0</v>
      </c>
      <c r="F71" s="103">
        <v>42.93</v>
      </c>
      <c r="G71" s="94">
        <f t="shared" si="15"/>
        <v>53.519416068085725</v>
      </c>
      <c r="H71" s="100">
        <f t="shared" si="16"/>
        <v>0</v>
      </c>
    </row>
    <row r="72" spans="1:8" ht="30" outlineLevel="1" x14ac:dyDescent="0.25">
      <c r="A72" s="21" t="s">
        <v>259</v>
      </c>
      <c r="B72" s="17">
        <v>94281</v>
      </c>
      <c r="C72" s="66" t="s">
        <v>108</v>
      </c>
      <c r="D72" s="19" t="s">
        <v>41</v>
      </c>
      <c r="E72" s="115">
        <f>'7 - Dren. Sup.- Guias e Sarjeta'!H17</f>
        <v>0</v>
      </c>
      <c r="F72" s="103">
        <v>36.770000000000003</v>
      </c>
      <c r="G72" s="94">
        <f t="shared" si="15"/>
        <v>45.839947095819063</v>
      </c>
      <c r="H72" s="100">
        <f t="shared" si="16"/>
        <v>0</v>
      </c>
    </row>
    <row r="73" spans="1:8" ht="30" outlineLevel="1" x14ac:dyDescent="0.25">
      <c r="A73" s="21" t="s">
        <v>260</v>
      </c>
      <c r="B73" s="17">
        <v>94282</v>
      </c>
      <c r="C73" s="66" t="s">
        <v>109</v>
      </c>
      <c r="D73" s="19" t="s">
        <v>41</v>
      </c>
      <c r="E73" s="115">
        <f>'7 - Dren. Sup.- Guias e Sarjeta'!H18</f>
        <v>0</v>
      </c>
      <c r="F73" s="103">
        <v>46.05</v>
      </c>
      <c r="G73" s="94">
        <f t="shared" si="15"/>
        <v>57.409017235857149</v>
      </c>
      <c r="H73" s="100">
        <f t="shared" si="16"/>
        <v>0</v>
      </c>
    </row>
    <row r="74" spans="1:8" ht="30" outlineLevel="1" x14ac:dyDescent="0.25">
      <c r="A74" s="21" t="s">
        <v>261</v>
      </c>
      <c r="B74" s="17">
        <v>94283</v>
      </c>
      <c r="C74" s="66" t="s">
        <v>110</v>
      </c>
      <c r="D74" s="19" t="s">
        <v>41</v>
      </c>
      <c r="E74" s="115">
        <f>'7 - Dren. Sup.- Guias e Sarjeta'!H19</f>
        <v>0</v>
      </c>
      <c r="F74" s="103">
        <v>47.64</v>
      </c>
      <c r="G74" s="94">
        <f t="shared" si="15"/>
        <v>59.391217830971442</v>
      </c>
      <c r="H74" s="100">
        <f t="shared" si="16"/>
        <v>0</v>
      </c>
    </row>
    <row r="75" spans="1:8" ht="30" outlineLevel="1" x14ac:dyDescent="0.25">
      <c r="A75" s="21" t="s">
        <v>262</v>
      </c>
      <c r="B75" s="17">
        <v>94284</v>
      </c>
      <c r="C75" s="66" t="s">
        <v>111</v>
      </c>
      <c r="D75" s="19" t="s">
        <v>41</v>
      </c>
      <c r="E75" s="115">
        <f>'7 - Dren. Sup.- Guias e Sarjeta'!H20</f>
        <v>0</v>
      </c>
      <c r="F75" s="103">
        <v>56.91</v>
      </c>
      <c r="G75" s="94">
        <f t="shared" si="15"/>
        <v>70.947821300600012</v>
      </c>
      <c r="H75" s="100">
        <f t="shared" si="16"/>
        <v>0</v>
      </c>
    </row>
    <row r="76" spans="1:8" ht="30" outlineLevel="1" x14ac:dyDescent="0.25">
      <c r="A76" s="21" t="s">
        <v>125</v>
      </c>
      <c r="B76" s="17">
        <v>94287</v>
      </c>
      <c r="C76" s="66" t="s">
        <v>112</v>
      </c>
      <c r="D76" s="19" t="s">
        <v>41</v>
      </c>
      <c r="E76" s="115">
        <f>'7 - Dren. Sup.- Guias e Sarjeta'!H21</f>
        <v>0</v>
      </c>
      <c r="F76" s="103">
        <v>28.84</v>
      </c>
      <c r="G76" s="94">
        <f t="shared" si="15"/>
        <v>35.953877461066675</v>
      </c>
      <c r="H76" s="100">
        <f t="shared" si="16"/>
        <v>0</v>
      </c>
    </row>
    <row r="77" spans="1:8" ht="30" outlineLevel="1" x14ac:dyDescent="0.25">
      <c r="A77" s="21" t="s">
        <v>142</v>
      </c>
      <c r="B77" s="17">
        <v>94288</v>
      </c>
      <c r="C77" s="66" t="s">
        <v>113</v>
      </c>
      <c r="D77" s="19" t="s">
        <v>41</v>
      </c>
      <c r="E77" s="115">
        <f>'7 - Dren. Sup.- Guias e Sarjeta'!H22</f>
        <v>0</v>
      </c>
      <c r="F77" s="103">
        <v>36.96</v>
      </c>
      <c r="G77" s="94">
        <f t="shared" si="15"/>
        <v>46.076813833600013</v>
      </c>
      <c r="H77" s="100">
        <f t="shared" si="16"/>
        <v>0</v>
      </c>
    </row>
    <row r="78" spans="1:8" ht="30" outlineLevel="1" x14ac:dyDescent="0.25">
      <c r="A78" s="21" t="s">
        <v>143</v>
      </c>
      <c r="B78" s="17">
        <v>94289</v>
      </c>
      <c r="C78" s="66" t="s">
        <v>114</v>
      </c>
      <c r="D78" s="19" t="s">
        <v>41</v>
      </c>
      <c r="E78" s="115">
        <f>'7 - Dren. Sup.- Guias e Sarjeta'!H23</f>
        <v>0</v>
      </c>
      <c r="F78" s="103">
        <v>36.64</v>
      </c>
      <c r="G78" s="94">
        <f t="shared" si="15"/>
        <v>45.677880380495246</v>
      </c>
      <c r="H78" s="100">
        <f t="shared" si="16"/>
        <v>0</v>
      </c>
    </row>
    <row r="79" spans="1:8" ht="30" outlineLevel="1" x14ac:dyDescent="0.25">
      <c r="A79" s="21" t="s">
        <v>144</v>
      </c>
      <c r="B79" s="17">
        <v>94290</v>
      </c>
      <c r="C79" s="66" t="s">
        <v>115</v>
      </c>
      <c r="D79" s="19" t="s">
        <v>41</v>
      </c>
      <c r="E79" s="115">
        <f>'7 - Dren. Sup.- Guias e Sarjeta'!H24</f>
        <v>0</v>
      </c>
      <c r="F79" s="103">
        <v>44.77</v>
      </c>
      <c r="G79" s="94">
        <f t="shared" si="15"/>
        <v>55.813283423438115</v>
      </c>
      <c r="H79" s="100">
        <f t="shared" si="16"/>
        <v>0</v>
      </c>
    </row>
    <row r="80" spans="1:8" x14ac:dyDescent="0.25">
      <c r="A80" s="13">
        <v>8</v>
      </c>
      <c r="B80" s="46"/>
      <c r="C80" s="15" t="s">
        <v>479</v>
      </c>
      <c r="D80" s="16"/>
      <c r="E80" s="89"/>
      <c r="F80" s="89" t="s">
        <v>50</v>
      </c>
      <c r="G80" s="93">
        <f>H80*(1-$G$5)</f>
        <v>0</v>
      </c>
      <c r="H80" s="93">
        <f>H81+H90+H107+H112+H129+H144+H151+H163</f>
        <v>0</v>
      </c>
    </row>
    <row r="81" spans="1:8" x14ac:dyDescent="0.25">
      <c r="A81" s="67" t="s">
        <v>44</v>
      </c>
      <c r="B81" s="68"/>
      <c r="C81" s="69" t="s">
        <v>173</v>
      </c>
      <c r="D81" s="70"/>
      <c r="E81" s="107"/>
      <c r="F81" s="107" t="s">
        <v>49</v>
      </c>
      <c r="G81" s="98"/>
      <c r="H81" s="98">
        <f>SUM(H82:H89)</f>
        <v>0</v>
      </c>
    </row>
    <row r="82" spans="1:8" ht="60" outlineLevel="1" x14ac:dyDescent="0.25">
      <c r="A82" s="71" t="s">
        <v>263</v>
      </c>
      <c r="B82" s="71">
        <v>90099</v>
      </c>
      <c r="C82" s="72" t="s">
        <v>134</v>
      </c>
      <c r="D82" s="19" t="s">
        <v>29</v>
      </c>
      <c r="E82" s="49">
        <f>'8 - Dren. Sup. - Poços e Bocas'!I9</f>
        <v>0</v>
      </c>
      <c r="F82" s="104">
        <v>16.29</v>
      </c>
      <c r="G82" s="97">
        <f>F82*(1+$G$5)</f>
        <v>20.30820609711429</v>
      </c>
      <c r="H82" s="100">
        <f>G82*E82</f>
        <v>0</v>
      </c>
    </row>
    <row r="83" spans="1:8" ht="60" outlineLevel="1" x14ac:dyDescent="0.25">
      <c r="A83" s="71" t="s">
        <v>264</v>
      </c>
      <c r="B83" s="71">
        <v>90100</v>
      </c>
      <c r="C83" s="73" t="s">
        <v>135</v>
      </c>
      <c r="D83" s="19" t="s">
        <v>29</v>
      </c>
      <c r="E83" s="49">
        <f>'8 - Dren. Sup. - Poços e Bocas'!I10</f>
        <v>0</v>
      </c>
      <c r="F83" s="108">
        <v>13.88</v>
      </c>
      <c r="G83" s="97">
        <f t="shared" ref="G83:G89" si="17">F83*(1+$G$5)</f>
        <v>17.303738528419053</v>
      </c>
      <c r="H83" s="100">
        <f>G83*E83</f>
        <v>0</v>
      </c>
    </row>
    <row r="84" spans="1:8" ht="75" outlineLevel="1" x14ac:dyDescent="0.25">
      <c r="A84" s="71" t="s">
        <v>265</v>
      </c>
      <c r="B84" s="71">
        <v>90101</v>
      </c>
      <c r="C84" s="73" t="s">
        <v>136</v>
      </c>
      <c r="D84" s="19" t="s">
        <v>29</v>
      </c>
      <c r="E84" s="49">
        <f>'8 - Dren. Sup. - Poços e Bocas'!I11</f>
        <v>0</v>
      </c>
      <c r="F84" s="108">
        <v>13.71</v>
      </c>
      <c r="G84" s="97">
        <f t="shared" si="17"/>
        <v>17.091805131457146</v>
      </c>
      <c r="H84" s="100">
        <f>G84*E84</f>
        <v>0</v>
      </c>
    </row>
    <row r="85" spans="1:8" ht="75" outlineLevel="1" x14ac:dyDescent="0.25">
      <c r="A85" s="71" t="s">
        <v>266</v>
      </c>
      <c r="B85" s="71">
        <v>90102</v>
      </c>
      <c r="C85" s="74" t="s">
        <v>137</v>
      </c>
      <c r="D85" s="19" t="s">
        <v>29</v>
      </c>
      <c r="E85" s="49">
        <f>'8 - Dren. Sup. - Poços e Bocas'!I12</f>
        <v>0</v>
      </c>
      <c r="F85" s="108">
        <v>12.58</v>
      </c>
      <c r="G85" s="97">
        <f t="shared" si="17"/>
        <v>15.683071375180957</v>
      </c>
      <c r="H85" s="100">
        <f>G85*E85</f>
        <v>0</v>
      </c>
    </row>
    <row r="86" spans="1:8" ht="75" outlineLevel="1" x14ac:dyDescent="0.25">
      <c r="A86" s="71" t="s">
        <v>267</v>
      </c>
      <c r="B86" s="71">
        <v>90105</v>
      </c>
      <c r="C86" s="74" t="s">
        <v>138</v>
      </c>
      <c r="D86" s="19" t="s">
        <v>29</v>
      </c>
      <c r="E86" s="49">
        <f>'8 - Dren. Sup. - Poços e Bocas'!I13</f>
        <v>0</v>
      </c>
      <c r="F86" s="108">
        <v>12.41</v>
      </c>
      <c r="G86" s="97">
        <f t="shared" si="17"/>
        <v>15.471137978219051</v>
      </c>
      <c r="H86" s="100">
        <f>G86*E86</f>
        <v>0</v>
      </c>
    </row>
    <row r="87" spans="1:8" ht="60" outlineLevel="1" x14ac:dyDescent="0.25">
      <c r="A87" s="71" t="s">
        <v>268</v>
      </c>
      <c r="B87" s="71">
        <v>90106</v>
      </c>
      <c r="C87" s="73" t="s">
        <v>139</v>
      </c>
      <c r="D87" s="19" t="s">
        <v>29</v>
      </c>
      <c r="E87" s="49">
        <f>'8 - Dren. Sup. - Poços e Bocas'!I14</f>
        <v>0</v>
      </c>
      <c r="F87" s="108">
        <v>10.63</v>
      </c>
      <c r="G87" s="97">
        <f t="shared" si="17"/>
        <v>13.252070645323814</v>
      </c>
      <c r="H87" s="100">
        <f t="shared" ref="H87:H89" si="18">G87*E87</f>
        <v>0</v>
      </c>
    </row>
    <row r="88" spans="1:8" ht="75" outlineLevel="1" x14ac:dyDescent="0.25">
      <c r="A88" s="71" t="s">
        <v>269</v>
      </c>
      <c r="B88" s="71">
        <v>90107</v>
      </c>
      <c r="C88" s="73" t="s">
        <v>140</v>
      </c>
      <c r="D88" s="19" t="s">
        <v>29</v>
      </c>
      <c r="E88" s="49">
        <f>'8 - Dren. Sup. - Poços e Bocas'!I15</f>
        <v>0</v>
      </c>
      <c r="F88" s="108">
        <v>10.48</v>
      </c>
      <c r="G88" s="97">
        <f t="shared" si="17"/>
        <v>13.065070589180955</v>
      </c>
      <c r="H88" s="100">
        <f t="shared" si="18"/>
        <v>0</v>
      </c>
    </row>
    <row r="89" spans="1:8" ht="75" outlineLevel="1" x14ac:dyDescent="0.25">
      <c r="A89" s="71" t="s">
        <v>270</v>
      </c>
      <c r="B89" s="71">
        <v>90108</v>
      </c>
      <c r="C89" s="74" t="s">
        <v>141</v>
      </c>
      <c r="D89" s="19" t="s">
        <v>29</v>
      </c>
      <c r="E89" s="49">
        <f>'8 - Dren. Sup. - Poços e Bocas'!I16</f>
        <v>0</v>
      </c>
      <c r="F89" s="108">
        <v>9.52</v>
      </c>
      <c r="G89" s="97">
        <f t="shared" si="17"/>
        <v>11.868270229866669</v>
      </c>
      <c r="H89" s="100">
        <f t="shared" si="18"/>
        <v>0</v>
      </c>
    </row>
    <row r="90" spans="1:8" x14ac:dyDescent="0.25">
      <c r="A90" s="67" t="s">
        <v>45</v>
      </c>
      <c r="B90" s="68"/>
      <c r="C90" s="69" t="s">
        <v>174</v>
      </c>
      <c r="D90" s="70"/>
      <c r="E90" s="107"/>
      <c r="F90" s="107" t="s">
        <v>49</v>
      </c>
      <c r="G90" s="98"/>
      <c r="H90" s="98">
        <f>SUM(H91:H106)</f>
        <v>0</v>
      </c>
    </row>
    <row r="91" spans="1:8" ht="45" outlineLevel="1" x14ac:dyDescent="0.25">
      <c r="A91" s="71" t="s">
        <v>271</v>
      </c>
      <c r="B91" s="71">
        <v>94037</v>
      </c>
      <c r="C91" s="74" t="s">
        <v>165</v>
      </c>
      <c r="D91" s="19" t="s">
        <v>19</v>
      </c>
      <c r="E91" s="116">
        <f>'8 - Dren. Sup. - Poços e Bocas'!I18</f>
        <v>0</v>
      </c>
      <c r="F91" s="109">
        <v>14.58</v>
      </c>
      <c r="G91" s="94">
        <f>F91*(1+$G$5)</f>
        <v>18.176405457085718</v>
      </c>
      <c r="H91" s="100">
        <f>G91*E91</f>
        <v>0</v>
      </c>
    </row>
    <row r="92" spans="1:8" ht="45" outlineLevel="1" x14ac:dyDescent="0.25">
      <c r="A92" s="71" t="s">
        <v>272</v>
      </c>
      <c r="B92" s="71">
        <v>94038</v>
      </c>
      <c r="C92" s="74" t="s">
        <v>166</v>
      </c>
      <c r="D92" s="19" t="s">
        <v>19</v>
      </c>
      <c r="E92" s="116">
        <f>'8 - Dren. Sup. - Poços e Bocas'!I19</f>
        <v>0</v>
      </c>
      <c r="F92" s="109">
        <v>20.58</v>
      </c>
      <c r="G92" s="94">
        <f t="shared" ref="G92:G106" si="19">F92*(1+$G$5)</f>
        <v>25.656407702800003</v>
      </c>
      <c r="H92" s="100">
        <f t="shared" ref="H92:H106" si="20">G92*E92</f>
        <v>0</v>
      </c>
    </row>
    <row r="93" spans="1:8" ht="45" outlineLevel="1" x14ac:dyDescent="0.25">
      <c r="A93" s="71" t="s">
        <v>273</v>
      </c>
      <c r="B93" s="71">
        <v>94039</v>
      </c>
      <c r="C93" s="74" t="s">
        <v>167</v>
      </c>
      <c r="D93" s="19" t="s">
        <v>19</v>
      </c>
      <c r="E93" s="116">
        <f>'8 - Dren. Sup. - Poços e Bocas'!I20</f>
        <v>0</v>
      </c>
      <c r="F93" s="109">
        <v>11.36</v>
      </c>
      <c r="G93" s="94">
        <f t="shared" si="19"/>
        <v>14.16213758521905</v>
      </c>
      <c r="H93" s="100">
        <f t="shared" si="20"/>
        <v>0</v>
      </c>
    </row>
    <row r="94" spans="1:8" ht="45" outlineLevel="1" x14ac:dyDescent="0.25">
      <c r="A94" s="71" t="s">
        <v>274</v>
      </c>
      <c r="B94" s="71">
        <v>94040</v>
      </c>
      <c r="C94" s="74" t="s">
        <v>169</v>
      </c>
      <c r="D94" s="19" t="s">
        <v>19</v>
      </c>
      <c r="E94" s="116">
        <f>'8 - Dren. Sup. - Poços e Bocas'!I21</f>
        <v>0</v>
      </c>
      <c r="F94" s="109">
        <v>17.41</v>
      </c>
      <c r="G94" s="94">
        <f t="shared" si="19"/>
        <v>21.704473182980959</v>
      </c>
      <c r="H94" s="100">
        <f t="shared" si="20"/>
        <v>0</v>
      </c>
    </row>
    <row r="95" spans="1:8" ht="45" outlineLevel="1" x14ac:dyDescent="0.25">
      <c r="A95" s="71" t="s">
        <v>275</v>
      </c>
      <c r="B95" s="71">
        <v>94043</v>
      </c>
      <c r="C95" s="74" t="s">
        <v>168</v>
      </c>
      <c r="D95" s="19" t="s">
        <v>19</v>
      </c>
      <c r="E95" s="116">
        <f>'8 - Dren. Sup. - Poços e Bocas'!I22</f>
        <v>0</v>
      </c>
      <c r="F95" s="109">
        <v>13.62</v>
      </c>
      <c r="G95" s="94">
        <f t="shared" si="19"/>
        <v>16.979605097771433</v>
      </c>
      <c r="H95" s="100">
        <f t="shared" si="20"/>
        <v>0</v>
      </c>
    </row>
    <row r="96" spans="1:8" ht="45" outlineLevel="1" x14ac:dyDescent="0.25">
      <c r="A96" s="71" t="s">
        <v>276</v>
      </c>
      <c r="B96" s="71">
        <v>94044</v>
      </c>
      <c r="C96" s="74" t="s">
        <v>172</v>
      </c>
      <c r="D96" s="19" t="s">
        <v>19</v>
      </c>
      <c r="E96" s="116">
        <f>'8 - Dren. Sup. - Poços e Bocas'!I23</f>
        <v>0</v>
      </c>
      <c r="F96" s="109">
        <v>19.66</v>
      </c>
      <c r="G96" s="94">
        <f t="shared" si="19"/>
        <v>24.509474025123815</v>
      </c>
      <c r="H96" s="100">
        <f t="shared" si="20"/>
        <v>0</v>
      </c>
    </row>
    <row r="97" spans="1:8" ht="45" outlineLevel="1" x14ac:dyDescent="0.25">
      <c r="A97" s="71" t="s">
        <v>277</v>
      </c>
      <c r="B97" s="71">
        <v>94045</v>
      </c>
      <c r="C97" s="74" t="s">
        <v>170</v>
      </c>
      <c r="D97" s="19" t="s">
        <v>19</v>
      </c>
      <c r="E97" s="116">
        <f>'8 - Dren. Sup. - Poços e Bocas'!I24</f>
        <v>0</v>
      </c>
      <c r="F97" s="109">
        <v>10.46</v>
      </c>
      <c r="G97" s="94">
        <f t="shared" si="19"/>
        <v>13.040137248361908</v>
      </c>
      <c r="H97" s="100">
        <f t="shared" si="20"/>
        <v>0</v>
      </c>
    </row>
    <row r="98" spans="1:8" ht="45" outlineLevel="1" x14ac:dyDescent="0.25">
      <c r="A98" s="71" t="s">
        <v>278</v>
      </c>
      <c r="B98" s="71">
        <v>94046</v>
      </c>
      <c r="C98" s="74" t="s">
        <v>171</v>
      </c>
      <c r="D98" s="19" t="s">
        <v>19</v>
      </c>
      <c r="E98" s="116">
        <f>'8 - Dren. Sup. - Poços e Bocas'!I25</f>
        <v>0</v>
      </c>
      <c r="F98" s="109">
        <v>16.46</v>
      </c>
      <c r="G98" s="94">
        <f t="shared" si="19"/>
        <v>20.520139494076197</v>
      </c>
      <c r="H98" s="100">
        <f t="shared" si="20"/>
        <v>0</v>
      </c>
    </row>
    <row r="99" spans="1:8" ht="45" outlineLevel="1" x14ac:dyDescent="0.25">
      <c r="A99" s="71" t="s">
        <v>279</v>
      </c>
      <c r="B99" s="71">
        <v>94049</v>
      </c>
      <c r="C99" s="75" t="s">
        <v>213</v>
      </c>
      <c r="D99" s="19" t="s">
        <v>19</v>
      </c>
      <c r="E99" s="116">
        <f>'8 - Dren. Sup. - Poços e Bocas'!I26</f>
        <v>0</v>
      </c>
      <c r="F99" s="109">
        <v>23.65</v>
      </c>
      <c r="G99" s="94">
        <f t="shared" si="19"/>
        <v>29.483675518523814</v>
      </c>
      <c r="H99" s="100">
        <f t="shared" si="20"/>
        <v>0</v>
      </c>
    </row>
    <row r="100" spans="1:8" ht="45" outlineLevel="1" x14ac:dyDescent="0.25">
      <c r="A100" s="71" t="s">
        <v>280</v>
      </c>
      <c r="B100" s="71">
        <v>94050</v>
      </c>
      <c r="C100" s="74" t="s">
        <v>214</v>
      </c>
      <c r="D100" s="19" t="s">
        <v>19</v>
      </c>
      <c r="E100" s="116">
        <f>'8 - Dren. Sup. - Poços e Bocas'!I27</f>
        <v>0</v>
      </c>
      <c r="F100" s="109">
        <v>31.43</v>
      </c>
      <c r="G100" s="94">
        <f t="shared" si="19"/>
        <v>39.182745097133342</v>
      </c>
      <c r="H100" s="100">
        <f t="shared" si="20"/>
        <v>0</v>
      </c>
    </row>
    <row r="101" spans="1:8" ht="45" outlineLevel="1" x14ac:dyDescent="0.25">
      <c r="A101" s="71" t="s">
        <v>281</v>
      </c>
      <c r="B101" s="71">
        <v>94051</v>
      </c>
      <c r="C101" s="74" t="s">
        <v>215</v>
      </c>
      <c r="D101" s="19" t="s">
        <v>19</v>
      </c>
      <c r="E101" s="116">
        <f>'8 - Dren. Sup. - Poços e Bocas'!I28</f>
        <v>0</v>
      </c>
      <c r="F101" s="109">
        <v>19.32</v>
      </c>
      <c r="G101" s="94">
        <f t="shared" si="19"/>
        <v>24.085607231200004</v>
      </c>
      <c r="H101" s="100">
        <f t="shared" si="20"/>
        <v>0</v>
      </c>
    </row>
    <row r="102" spans="1:8" ht="45" outlineLevel="1" x14ac:dyDescent="0.25">
      <c r="A102" s="71" t="s">
        <v>282</v>
      </c>
      <c r="B102" s="71">
        <v>94052</v>
      </c>
      <c r="C102" s="74" t="s">
        <v>216</v>
      </c>
      <c r="D102" s="19" t="s">
        <v>19</v>
      </c>
      <c r="E102" s="116">
        <f>'8 - Dren. Sup. - Poços e Bocas'!I29</f>
        <v>0</v>
      </c>
      <c r="F102" s="109">
        <v>27</v>
      </c>
      <c r="G102" s="94">
        <f t="shared" si="19"/>
        <v>33.660010105714292</v>
      </c>
      <c r="H102" s="100">
        <f t="shared" si="20"/>
        <v>0</v>
      </c>
    </row>
    <row r="103" spans="1:8" ht="45" outlineLevel="1" x14ac:dyDescent="0.25">
      <c r="A103" s="71" t="s">
        <v>283</v>
      </c>
      <c r="B103" s="71">
        <v>94055</v>
      </c>
      <c r="C103" s="74" t="s">
        <v>217</v>
      </c>
      <c r="D103" s="19" t="s">
        <v>19</v>
      </c>
      <c r="E103" s="116">
        <f>'8 - Dren. Sup. - Poços e Bocas'!I30</f>
        <v>0</v>
      </c>
      <c r="F103" s="109">
        <v>22.43</v>
      </c>
      <c r="G103" s="94">
        <f t="shared" si="19"/>
        <v>27.962741728561912</v>
      </c>
      <c r="H103" s="100">
        <f t="shared" si="20"/>
        <v>0</v>
      </c>
    </row>
    <row r="104" spans="1:8" ht="45" outlineLevel="1" x14ac:dyDescent="0.25">
      <c r="A104" s="71" t="s">
        <v>284</v>
      </c>
      <c r="B104" s="71">
        <v>94056</v>
      </c>
      <c r="C104" s="74" t="s">
        <v>218</v>
      </c>
      <c r="D104" s="19" t="s">
        <v>19</v>
      </c>
      <c r="E104" s="116">
        <f>'8 - Dren. Sup. - Poços e Bocas'!I31</f>
        <v>0</v>
      </c>
      <c r="F104" s="109">
        <v>30.24</v>
      </c>
      <c r="G104" s="94">
        <f t="shared" si="19"/>
        <v>37.699211318400003</v>
      </c>
      <c r="H104" s="100">
        <f t="shared" si="20"/>
        <v>0</v>
      </c>
    </row>
    <row r="105" spans="1:8" ht="45" outlineLevel="1" x14ac:dyDescent="0.25">
      <c r="A105" s="71" t="s">
        <v>285</v>
      </c>
      <c r="B105" s="71">
        <v>94057</v>
      </c>
      <c r="C105" s="74" t="s">
        <v>219</v>
      </c>
      <c r="D105" s="19" t="s">
        <v>19</v>
      </c>
      <c r="E105" s="116">
        <f>'8 - Dren. Sup. - Poços e Bocas'!I32</f>
        <v>0</v>
      </c>
      <c r="F105" s="109">
        <v>18.13</v>
      </c>
      <c r="G105" s="94">
        <f t="shared" si="19"/>
        <v>22.602073452466669</v>
      </c>
      <c r="H105" s="100">
        <f t="shared" si="20"/>
        <v>0</v>
      </c>
    </row>
    <row r="106" spans="1:8" ht="45" outlineLevel="1" x14ac:dyDescent="0.25">
      <c r="A106" s="71" t="s">
        <v>286</v>
      </c>
      <c r="B106" s="71">
        <v>94058</v>
      </c>
      <c r="C106" s="72" t="s">
        <v>220</v>
      </c>
      <c r="D106" s="19" t="s">
        <v>19</v>
      </c>
      <c r="E106" s="116">
        <f>'8 - Dren. Sup. - Poços e Bocas'!I33</f>
        <v>0</v>
      </c>
      <c r="F106" s="109">
        <v>25.79</v>
      </c>
      <c r="G106" s="94">
        <f t="shared" si="19"/>
        <v>32.151542986161914</v>
      </c>
      <c r="H106" s="100">
        <f t="shared" si="20"/>
        <v>0</v>
      </c>
    </row>
    <row r="107" spans="1:8" ht="15.75" x14ac:dyDescent="0.25">
      <c r="A107" s="76" t="s">
        <v>126</v>
      </c>
      <c r="B107" s="77"/>
      <c r="C107" s="78" t="s">
        <v>176</v>
      </c>
      <c r="D107" s="79"/>
      <c r="E107" s="117"/>
      <c r="F107" s="107" t="s">
        <v>49</v>
      </c>
      <c r="G107" s="98"/>
      <c r="H107" s="98">
        <f>SUM(H108:H111)</f>
        <v>0</v>
      </c>
    </row>
    <row r="108" spans="1:8" ht="30" outlineLevel="1" x14ac:dyDescent="0.25">
      <c r="A108" s="71" t="s">
        <v>287</v>
      </c>
      <c r="B108" s="71">
        <v>94097</v>
      </c>
      <c r="C108" s="74" t="s">
        <v>145</v>
      </c>
      <c r="D108" s="80" t="s">
        <v>19</v>
      </c>
      <c r="E108" s="116">
        <f>'8 - Dren. Sup. - Poços e Bocas'!I35</f>
        <v>0</v>
      </c>
      <c r="F108" s="110">
        <v>4.6399999999999997</v>
      </c>
      <c r="G108" s="94">
        <f t="shared" ref="G108:G111" si="21">F108*(1+$G$5)</f>
        <v>5.7845350700190483</v>
      </c>
      <c r="H108" s="100">
        <f t="shared" ref="H108" si="22">G108*E108</f>
        <v>0</v>
      </c>
    </row>
    <row r="109" spans="1:8" ht="30" outlineLevel="1" x14ac:dyDescent="0.25">
      <c r="A109" s="71" t="s">
        <v>288</v>
      </c>
      <c r="B109" s="71">
        <v>94098</v>
      </c>
      <c r="C109" s="74" t="s">
        <v>146</v>
      </c>
      <c r="D109" s="80" t="s">
        <v>19</v>
      </c>
      <c r="E109" s="116">
        <f>'8 - Dren. Sup. - Poços e Bocas'!I36</f>
        <v>0</v>
      </c>
      <c r="F109" s="110">
        <v>5.26</v>
      </c>
      <c r="G109" s="94">
        <f t="shared" si="21"/>
        <v>6.5574686354095251</v>
      </c>
      <c r="H109" s="100">
        <f t="shared" ref="H109:H111" si="23">G109*E109</f>
        <v>0</v>
      </c>
    </row>
    <row r="110" spans="1:8" ht="45" outlineLevel="1" x14ac:dyDescent="0.25">
      <c r="A110" s="71" t="s">
        <v>289</v>
      </c>
      <c r="B110" s="71">
        <v>94099</v>
      </c>
      <c r="C110" s="74" t="s">
        <v>147</v>
      </c>
      <c r="D110" s="80" t="s">
        <v>19</v>
      </c>
      <c r="E110" s="116">
        <f>'8 - Dren. Sup. - Poços e Bocas'!I37</f>
        <v>0</v>
      </c>
      <c r="F110" s="110">
        <v>2.29</v>
      </c>
      <c r="G110" s="94">
        <f t="shared" si="21"/>
        <v>2.8548675237809529</v>
      </c>
      <c r="H110" s="100">
        <f t="shared" si="23"/>
        <v>0</v>
      </c>
    </row>
    <row r="111" spans="1:8" ht="45" outlineLevel="1" x14ac:dyDescent="0.25">
      <c r="A111" s="71" t="s">
        <v>290</v>
      </c>
      <c r="B111" s="71">
        <v>94100</v>
      </c>
      <c r="C111" s="73" t="s">
        <v>148</v>
      </c>
      <c r="D111" s="80" t="s">
        <v>19</v>
      </c>
      <c r="E111" s="116">
        <f>'8 - Dren. Sup. - Poços e Bocas'!I38</f>
        <v>0</v>
      </c>
      <c r="F111" s="110">
        <v>2.92</v>
      </c>
      <c r="G111" s="94">
        <f t="shared" si="21"/>
        <v>3.6402677595809529</v>
      </c>
      <c r="H111" s="100">
        <f t="shared" si="23"/>
        <v>0</v>
      </c>
    </row>
    <row r="112" spans="1:8" ht="15.75" x14ac:dyDescent="0.25">
      <c r="A112" s="76" t="s">
        <v>234</v>
      </c>
      <c r="B112" s="77"/>
      <c r="C112" s="78" t="s">
        <v>175</v>
      </c>
      <c r="D112" s="79"/>
      <c r="E112" s="117"/>
      <c r="F112" s="107" t="s">
        <v>49</v>
      </c>
      <c r="G112" s="98"/>
      <c r="H112" s="98">
        <f>SUM(H113:H128)</f>
        <v>0</v>
      </c>
    </row>
    <row r="113" spans="1:8" ht="45" outlineLevel="1" x14ac:dyDescent="0.25">
      <c r="A113" s="71" t="s">
        <v>291</v>
      </c>
      <c r="B113" s="71">
        <v>94102</v>
      </c>
      <c r="C113" s="74" t="s">
        <v>611</v>
      </c>
      <c r="D113" s="19" t="s">
        <v>29</v>
      </c>
      <c r="E113" s="116">
        <f>'8 - Dren. Sup. - Poços e Bocas'!I40</f>
        <v>0</v>
      </c>
      <c r="F113" s="110">
        <v>155.29</v>
      </c>
      <c r="G113" s="94">
        <f t="shared" ref="G113:G128" si="24">F113*(1+$G$5)</f>
        <v>193.59492478949528</v>
      </c>
      <c r="H113" s="100">
        <f t="shared" ref="H113" si="25">G113*E113</f>
        <v>0</v>
      </c>
    </row>
    <row r="114" spans="1:8" ht="45" outlineLevel="1" x14ac:dyDescent="0.25">
      <c r="A114" s="71" t="s">
        <v>292</v>
      </c>
      <c r="B114" s="71">
        <v>94103</v>
      </c>
      <c r="C114" s="74" t="s">
        <v>612</v>
      </c>
      <c r="D114" s="19" t="s">
        <v>29</v>
      </c>
      <c r="E114" s="116">
        <f>'8 - Dren. Sup. - Poços e Bocas'!I41</f>
        <v>0</v>
      </c>
      <c r="F114" s="110">
        <v>174.29</v>
      </c>
      <c r="G114" s="94">
        <f t="shared" si="24"/>
        <v>217.28159856759052</v>
      </c>
      <c r="H114" s="100">
        <f t="shared" ref="H114:H128" si="26">G114*E114</f>
        <v>0</v>
      </c>
    </row>
    <row r="115" spans="1:8" ht="45" outlineLevel="1" x14ac:dyDescent="0.25">
      <c r="A115" s="71" t="s">
        <v>293</v>
      </c>
      <c r="B115" s="71">
        <v>94104</v>
      </c>
      <c r="C115" s="74" t="s">
        <v>613</v>
      </c>
      <c r="D115" s="19" t="s">
        <v>29</v>
      </c>
      <c r="E115" s="116">
        <f>'8 - Dren. Sup. - Poços e Bocas'!I42</f>
        <v>0</v>
      </c>
      <c r="F115" s="110">
        <v>158.82</v>
      </c>
      <c r="G115" s="94">
        <f t="shared" si="24"/>
        <v>197.99565944405717</v>
      </c>
      <c r="H115" s="100">
        <f t="shared" si="26"/>
        <v>0</v>
      </c>
    </row>
    <row r="116" spans="1:8" ht="45" outlineLevel="1" x14ac:dyDescent="0.25">
      <c r="A116" s="71" t="s">
        <v>294</v>
      </c>
      <c r="B116" s="71">
        <v>94105</v>
      </c>
      <c r="C116" s="74" t="s">
        <v>614</v>
      </c>
      <c r="D116" s="19" t="s">
        <v>29</v>
      </c>
      <c r="E116" s="116">
        <f>'8 - Dren. Sup. - Poços e Bocas'!I43</f>
        <v>0</v>
      </c>
      <c r="F116" s="110">
        <v>177.83</v>
      </c>
      <c r="G116" s="94">
        <f t="shared" si="24"/>
        <v>221.69479989256197</v>
      </c>
      <c r="H116" s="100">
        <f t="shared" si="26"/>
        <v>0</v>
      </c>
    </row>
    <row r="117" spans="1:8" ht="45" outlineLevel="1" x14ac:dyDescent="0.25">
      <c r="A117" s="71" t="s">
        <v>295</v>
      </c>
      <c r="B117" s="71">
        <v>94106</v>
      </c>
      <c r="C117" s="74" t="s">
        <v>615</v>
      </c>
      <c r="D117" s="19" t="s">
        <v>29</v>
      </c>
      <c r="E117" s="116">
        <f>'8 - Dren. Sup. - Poços e Bocas'!I44</f>
        <v>0</v>
      </c>
      <c r="F117" s="110">
        <v>137.29</v>
      </c>
      <c r="G117" s="94">
        <f t="shared" si="24"/>
        <v>171.1549180523524</v>
      </c>
      <c r="H117" s="100">
        <f t="shared" si="26"/>
        <v>0</v>
      </c>
    </row>
    <row r="118" spans="1:8" ht="45" outlineLevel="1" x14ac:dyDescent="0.25">
      <c r="A118" s="71" t="s">
        <v>296</v>
      </c>
      <c r="B118" s="71">
        <v>94107</v>
      </c>
      <c r="C118" s="74" t="s">
        <v>616</v>
      </c>
      <c r="D118" s="19" t="s">
        <v>29</v>
      </c>
      <c r="E118" s="116">
        <f>'8 - Dren. Sup. - Poços e Bocas'!I45</f>
        <v>0</v>
      </c>
      <c r="F118" s="110">
        <v>156.30000000000001</v>
      </c>
      <c r="G118" s="94">
        <f t="shared" si="24"/>
        <v>194.85405850085721</v>
      </c>
      <c r="H118" s="100">
        <f t="shared" si="26"/>
        <v>0</v>
      </c>
    </row>
    <row r="119" spans="1:8" ht="45" outlineLevel="1" x14ac:dyDescent="0.25">
      <c r="A119" s="71" t="s">
        <v>297</v>
      </c>
      <c r="B119" s="71">
        <v>94108</v>
      </c>
      <c r="C119" s="74" t="s">
        <v>617</v>
      </c>
      <c r="D119" s="19" t="s">
        <v>29</v>
      </c>
      <c r="E119" s="116">
        <f>'8 - Dren. Sup. - Poços e Bocas'!I46</f>
        <v>0</v>
      </c>
      <c r="F119" s="110">
        <v>140.83000000000001</v>
      </c>
      <c r="G119" s="94">
        <f t="shared" si="24"/>
        <v>175.56811937732385</v>
      </c>
      <c r="H119" s="100">
        <f t="shared" si="26"/>
        <v>0</v>
      </c>
    </row>
    <row r="120" spans="1:8" ht="45" outlineLevel="1" x14ac:dyDescent="0.25">
      <c r="A120" s="71" t="s">
        <v>298</v>
      </c>
      <c r="B120" s="71">
        <v>94110</v>
      </c>
      <c r="C120" s="74" t="s">
        <v>618</v>
      </c>
      <c r="D120" s="19" t="s">
        <v>29</v>
      </c>
      <c r="E120" s="116">
        <f>'8 - Dren. Sup. - Poços e Bocas'!I47</f>
        <v>0</v>
      </c>
      <c r="F120" s="110">
        <v>159.83000000000001</v>
      </c>
      <c r="G120" s="94">
        <f t="shared" si="24"/>
        <v>199.25479315541912</v>
      </c>
      <c r="H120" s="100">
        <f t="shared" si="26"/>
        <v>0</v>
      </c>
    </row>
    <row r="121" spans="1:8" ht="45" outlineLevel="1" x14ac:dyDescent="0.25">
      <c r="A121" s="71" t="s">
        <v>299</v>
      </c>
      <c r="B121" s="71">
        <v>94111</v>
      </c>
      <c r="C121" s="74" t="s">
        <v>619</v>
      </c>
      <c r="D121" s="19" t="s">
        <v>29</v>
      </c>
      <c r="E121" s="116">
        <f>'8 - Dren. Sup. - Poços e Bocas'!I48</f>
        <v>0</v>
      </c>
      <c r="F121" s="110">
        <v>132.5</v>
      </c>
      <c r="G121" s="94">
        <f t="shared" si="24"/>
        <v>165.18338292619052</v>
      </c>
      <c r="H121" s="100">
        <f t="shared" si="26"/>
        <v>0</v>
      </c>
    </row>
    <row r="122" spans="1:8" ht="45" outlineLevel="1" x14ac:dyDescent="0.25">
      <c r="A122" s="71" t="s">
        <v>300</v>
      </c>
      <c r="B122" s="71">
        <v>94112</v>
      </c>
      <c r="C122" s="74" t="s">
        <v>620</v>
      </c>
      <c r="D122" s="19" t="s">
        <v>29</v>
      </c>
      <c r="E122" s="116">
        <f>'8 - Dren. Sup. - Poços e Bocas'!I49</f>
        <v>0</v>
      </c>
      <c r="F122" s="110">
        <v>146.19999999999999</v>
      </c>
      <c r="G122" s="94">
        <f t="shared" si="24"/>
        <v>182.26272138723812</v>
      </c>
      <c r="H122" s="100">
        <f t="shared" si="26"/>
        <v>0</v>
      </c>
    </row>
    <row r="123" spans="1:8" ht="45" outlineLevel="1" x14ac:dyDescent="0.25">
      <c r="A123" s="71" t="s">
        <v>301</v>
      </c>
      <c r="B123" s="71">
        <v>94113</v>
      </c>
      <c r="C123" s="74" t="s">
        <v>621</v>
      </c>
      <c r="D123" s="19" t="s">
        <v>29</v>
      </c>
      <c r="E123" s="116">
        <f>'8 - Dren. Sup. - Poços e Bocas'!I50</f>
        <v>0</v>
      </c>
      <c r="F123" s="110">
        <v>138.32</v>
      </c>
      <c r="G123" s="94">
        <f t="shared" si="24"/>
        <v>172.43898510453337</v>
      </c>
      <c r="H123" s="100">
        <f t="shared" si="26"/>
        <v>0</v>
      </c>
    </row>
    <row r="124" spans="1:8" ht="45" outlineLevel="1" x14ac:dyDescent="0.25">
      <c r="A124" s="71" t="s">
        <v>302</v>
      </c>
      <c r="B124" s="71">
        <v>94114</v>
      </c>
      <c r="C124" s="74" t="s">
        <v>622</v>
      </c>
      <c r="D124" s="19" t="s">
        <v>29</v>
      </c>
      <c r="E124" s="116">
        <f>'8 - Dren. Sup. - Poços e Bocas'!I51</f>
        <v>0</v>
      </c>
      <c r="F124" s="110">
        <v>152.77000000000001</v>
      </c>
      <c r="G124" s="94">
        <f t="shared" si="24"/>
        <v>190.45332384629529</v>
      </c>
      <c r="H124" s="100">
        <f t="shared" si="26"/>
        <v>0</v>
      </c>
    </row>
    <row r="125" spans="1:8" ht="45" outlineLevel="1" x14ac:dyDescent="0.25">
      <c r="A125" s="71" t="s">
        <v>303</v>
      </c>
      <c r="B125" s="71">
        <v>94115</v>
      </c>
      <c r="C125" s="74" t="s">
        <v>623</v>
      </c>
      <c r="D125" s="19" t="s">
        <v>29</v>
      </c>
      <c r="E125" s="116">
        <f>'8 - Dren. Sup. - Poços e Bocas'!I52</f>
        <v>0</v>
      </c>
      <c r="F125" s="110">
        <v>105.15</v>
      </c>
      <c r="G125" s="94">
        <f t="shared" si="24"/>
        <v>131.0870393561429</v>
      </c>
      <c r="H125" s="100">
        <f t="shared" si="26"/>
        <v>0</v>
      </c>
    </row>
    <row r="126" spans="1:8" ht="45" outlineLevel="1" x14ac:dyDescent="0.25">
      <c r="A126" s="71" t="s">
        <v>304</v>
      </c>
      <c r="B126" s="71">
        <v>94116</v>
      </c>
      <c r="C126" s="74" t="s">
        <v>624</v>
      </c>
      <c r="D126" s="19" t="s">
        <v>29</v>
      </c>
      <c r="E126" s="116">
        <f>'8 - Dren. Sup. - Poços e Bocas'!I53</f>
        <v>0</v>
      </c>
      <c r="F126" s="110">
        <v>114.9</v>
      </c>
      <c r="G126" s="94">
        <f t="shared" si="24"/>
        <v>143.2420430054286</v>
      </c>
      <c r="H126" s="100">
        <f t="shared" si="26"/>
        <v>0</v>
      </c>
    </row>
    <row r="127" spans="1:8" ht="45" outlineLevel="1" x14ac:dyDescent="0.25">
      <c r="A127" s="71" t="s">
        <v>305</v>
      </c>
      <c r="B127" s="71">
        <v>94117</v>
      </c>
      <c r="C127" s="74" t="s">
        <v>625</v>
      </c>
      <c r="D127" s="19" t="s">
        <v>29</v>
      </c>
      <c r="E127" s="116">
        <f>'8 - Dren. Sup. - Poços e Bocas'!I54</f>
        <v>0</v>
      </c>
      <c r="F127" s="110">
        <v>110.55</v>
      </c>
      <c r="G127" s="94">
        <f t="shared" si="24"/>
        <v>137.81904137728574</v>
      </c>
      <c r="H127" s="100">
        <f t="shared" si="26"/>
        <v>0</v>
      </c>
    </row>
    <row r="128" spans="1:8" ht="45" outlineLevel="1" x14ac:dyDescent="0.25">
      <c r="A128" s="71" t="s">
        <v>306</v>
      </c>
      <c r="B128" s="71">
        <v>94118</v>
      </c>
      <c r="C128" s="74" t="s">
        <v>626</v>
      </c>
      <c r="D128" s="19" t="s">
        <v>29</v>
      </c>
      <c r="E128" s="116">
        <f>'8 - Dren. Sup. - Poços e Bocas'!I55</f>
        <v>0</v>
      </c>
      <c r="F128" s="110">
        <v>121.24</v>
      </c>
      <c r="G128" s="94">
        <f t="shared" si="24"/>
        <v>151.14591204506669</v>
      </c>
      <c r="H128" s="100">
        <f t="shared" si="26"/>
        <v>0</v>
      </c>
    </row>
    <row r="129" spans="1:8" x14ac:dyDescent="0.25">
      <c r="A129" s="67" t="s">
        <v>235</v>
      </c>
      <c r="B129" s="81"/>
      <c r="C129" s="82" t="s">
        <v>205</v>
      </c>
      <c r="D129" s="83"/>
      <c r="E129" s="86"/>
      <c r="F129" s="107" t="s">
        <v>49</v>
      </c>
      <c r="G129" s="98"/>
      <c r="H129" s="98">
        <f>SUM(H130:H143)</f>
        <v>0</v>
      </c>
    </row>
    <row r="130" spans="1:8" ht="45" outlineLevel="1" x14ac:dyDescent="0.25">
      <c r="A130" s="71" t="s">
        <v>307</v>
      </c>
      <c r="B130" s="71">
        <v>92210</v>
      </c>
      <c r="C130" s="84" t="s">
        <v>177</v>
      </c>
      <c r="D130" s="19" t="s">
        <v>41</v>
      </c>
      <c r="E130" s="116">
        <f>'8 - Dren. Sup. - Poços e Bocas'!I57</f>
        <v>0</v>
      </c>
      <c r="F130" s="110">
        <v>85.96</v>
      </c>
      <c r="G130" s="94">
        <f t="shared" ref="G130:G143" si="27">F130*(1+$G$5)</f>
        <v>107.16349884026668</v>
      </c>
      <c r="H130" s="100">
        <f t="shared" ref="H130" si="28">G130*E130</f>
        <v>0</v>
      </c>
    </row>
    <row r="131" spans="1:8" ht="45" outlineLevel="1" x14ac:dyDescent="0.25">
      <c r="A131" s="71" t="s">
        <v>308</v>
      </c>
      <c r="B131" s="71">
        <v>92211</v>
      </c>
      <c r="C131" s="75" t="s">
        <v>178</v>
      </c>
      <c r="D131" s="19" t="s">
        <v>41</v>
      </c>
      <c r="E131" s="116">
        <f>'8 - Dren. Sup. - Poços e Bocas'!I58</f>
        <v>0</v>
      </c>
      <c r="F131" s="110">
        <v>109.56</v>
      </c>
      <c r="G131" s="94">
        <f t="shared" si="27"/>
        <v>136.58484100674289</v>
      </c>
      <c r="H131" s="100">
        <f t="shared" ref="H131:H143" si="29">G131*E131</f>
        <v>0</v>
      </c>
    </row>
    <row r="132" spans="1:8" ht="45" outlineLevel="1" x14ac:dyDescent="0.25">
      <c r="A132" s="71" t="s">
        <v>309</v>
      </c>
      <c r="B132" s="71">
        <v>92212</v>
      </c>
      <c r="C132" s="75" t="s">
        <v>179</v>
      </c>
      <c r="D132" s="19" t="s">
        <v>41</v>
      </c>
      <c r="E132" s="116">
        <f>'8 - Dren. Sup. - Poços e Bocas'!I59</f>
        <v>0</v>
      </c>
      <c r="F132" s="110">
        <v>138.80000000000001</v>
      </c>
      <c r="G132" s="94">
        <f t="shared" si="27"/>
        <v>173.03738528419052</v>
      </c>
      <c r="H132" s="100">
        <f t="shared" si="29"/>
        <v>0</v>
      </c>
    </row>
    <row r="133" spans="1:8" ht="45" outlineLevel="1" x14ac:dyDescent="0.25">
      <c r="A133" s="71" t="s">
        <v>310</v>
      </c>
      <c r="B133" s="71">
        <v>92213</v>
      </c>
      <c r="C133" s="75" t="s">
        <v>180</v>
      </c>
      <c r="D133" s="19" t="s">
        <v>41</v>
      </c>
      <c r="E133" s="116">
        <f>'8 - Dren. Sup. - Poços e Bocas'!I60</f>
        <v>0</v>
      </c>
      <c r="F133" s="110">
        <v>181.28</v>
      </c>
      <c r="G133" s="94">
        <f t="shared" si="27"/>
        <v>225.99580118384768</v>
      </c>
      <c r="H133" s="100">
        <f t="shared" si="29"/>
        <v>0</v>
      </c>
    </row>
    <row r="134" spans="1:8" ht="45" outlineLevel="1" x14ac:dyDescent="0.25">
      <c r="A134" s="71" t="s">
        <v>311</v>
      </c>
      <c r="B134" s="71">
        <v>92214</v>
      </c>
      <c r="C134" s="75" t="s">
        <v>181</v>
      </c>
      <c r="D134" s="19" t="s">
        <v>41</v>
      </c>
      <c r="E134" s="116">
        <f>'8 - Dren. Sup. - Poços e Bocas'!I61</f>
        <v>0</v>
      </c>
      <c r="F134" s="110">
        <v>207.11</v>
      </c>
      <c r="G134" s="94">
        <f t="shared" si="27"/>
        <v>258.1972108516477</v>
      </c>
      <c r="H134" s="100">
        <f t="shared" si="29"/>
        <v>0</v>
      </c>
    </row>
    <row r="135" spans="1:8" ht="45" outlineLevel="1" x14ac:dyDescent="0.25">
      <c r="A135" s="71" t="s">
        <v>312</v>
      </c>
      <c r="B135" s="71">
        <v>92215</v>
      </c>
      <c r="C135" s="75" t="s">
        <v>182</v>
      </c>
      <c r="D135" s="19" t="s">
        <v>41</v>
      </c>
      <c r="E135" s="116">
        <f>'8 - Dren. Sup. - Poços e Bocas'!I62</f>
        <v>0</v>
      </c>
      <c r="F135" s="110">
        <v>248.93</v>
      </c>
      <c r="G135" s="94">
        <f t="shared" si="27"/>
        <v>310.33282650427628</v>
      </c>
      <c r="H135" s="100">
        <f t="shared" si="29"/>
        <v>0</v>
      </c>
    </row>
    <row r="136" spans="1:8" ht="45" outlineLevel="1" x14ac:dyDescent="0.25">
      <c r="A136" s="71" t="s">
        <v>313</v>
      </c>
      <c r="B136" s="71">
        <v>92216</v>
      </c>
      <c r="C136" s="75" t="s">
        <v>183</v>
      </c>
      <c r="D136" s="19" t="s">
        <v>41</v>
      </c>
      <c r="E136" s="116">
        <f>'8 - Dren. Sup. - Poços e Bocas'!I63</f>
        <v>0</v>
      </c>
      <c r="F136" s="110">
        <v>279.37</v>
      </c>
      <c r="G136" s="94">
        <f t="shared" si="27"/>
        <v>348.28137123086674</v>
      </c>
      <c r="H136" s="100">
        <f t="shared" si="29"/>
        <v>0</v>
      </c>
    </row>
    <row r="137" spans="1:8" ht="45" outlineLevel="1" x14ac:dyDescent="0.25">
      <c r="A137" s="71" t="s">
        <v>314</v>
      </c>
      <c r="B137" s="71">
        <v>92219</v>
      </c>
      <c r="C137" s="75" t="s">
        <v>184</v>
      </c>
      <c r="D137" s="19" t="s">
        <v>41</v>
      </c>
      <c r="E137" s="116">
        <f>'8 - Dren. Sup. - Poços e Bocas'!I64</f>
        <v>0</v>
      </c>
      <c r="F137" s="110">
        <v>93.29</v>
      </c>
      <c r="G137" s="94">
        <f t="shared" si="27"/>
        <v>116.30156825044766</v>
      </c>
      <c r="H137" s="100">
        <f t="shared" si="29"/>
        <v>0</v>
      </c>
    </row>
    <row r="138" spans="1:8" ht="45" outlineLevel="1" x14ac:dyDescent="0.25">
      <c r="A138" s="71" t="s">
        <v>315</v>
      </c>
      <c r="B138" s="71">
        <v>92220</v>
      </c>
      <c r="C138" s="75" t="s">
        <v>185</v>
      </c>
      <c r="D138" s="19" t="s">
        <v>41</v>
      </c>
      <c r="E138" s="116">
        <f>'8 - Dren. Sup. - Poços e Bocas'!I65</f>
        <v>0</v>
      </c>
      <c r="F138" s="110">
        <v>118.64</v>
      </c>
      <c r="G138" s="94">
        <f t="shared" si="27"/>
        <v>147.90457773859052</v>
      </c>
      <c r="H138" s="100">
        <f t="shared" si="29"/>
        <v>0</v>
      </c>
    </row>
    <row r="139" spans="1:8" ht="45" outlineLevel="1" x14ac:dyDescent="0.25">
      <c r="A139" s="71" t="s">
        <v>316</v>
      </c>
      <c r="B139" s="71">
        <v>92221</v>
      </c>
      <c r="C139" s="75" t="s">
        <v>186</v>
      </c>
      <c r="D139" s="19" t="s">
        <v>41</v>
      </c>
      <c r="E139" s="116">
        <f>'8 - Dren. Sup. - Poços e Bocas'!I66</f>
        <v>0</v>
      </c>
      <c r="F139" s="110">
        <v>149.43</v>
      </c>
      <c r="G139" s="94">
        <f t="shared" si="27"/>
        <v>186.28945592951433</v>
      </c>
      <c r="H139" s="100">
        <f t="shared" si="29"/>
        <v>0</v>
      </c>
    </row>
    <row r="140" spans="1:8" ht="45" outlineLevel="1" x14ac:dyDescent="0.25">
      <c r="A140" s="71" t="s">
        <v>317</v>
      </c>
      <c r="B140" s="71">
        <v>92222</v>
      </c>
      <c r="C140" s="75" t="s">
        <v>187</v>
      </c>
      <c r="D140" s="19" t="s">
        <v>41</v>
      </c>
      <c r="E140" s="116">
        <f>'8 - Dren. Sup. - Poços e Bocas'!I67</f>
        <v>0</v>
      </c>
      <c r="F140" s="110">
        <v>193.62</v>
      </c>
      <c r="G140" s="94">
        <f t="shared" si="27"/>
        <v>241.37967246920007</v>
      </c>
      <c r="H140" s="100">
        <f t="shared" si="29"/>
        <v>0</v>
      </c>
    </row>
    <row r="141" spans="1:8" ht="45" outlineLevel="1" x14ac:dyDescent="0.25">
      <c r="A141" s="71" t="s">
        <v>318</v>
      </c>
      <c r="B141" s="71">
        <v>92223</v>
      </c>
      <c r="C141" s="75" t="s">
        <v>188</v>
      </c>
      <c r="D141" s="19" t="s">
        <v>41</v>
      </c>
      <c r="E141" s="116">
        <f>'8 - Dren. Sup. - Poços e Bocas'!I68</f>
        <v>0</v>
      </c>
      <c r="F141" s="110">
        <v>220.95</v>
      </c>
      <c r="G141" s="94">
        <f t="shared" si="27"/>
        <v>275.45108269842859</v>
      </c>
      <c r="H141" s="100">
        <f t="shared" si="29"/>
        <v>0</v>
      </c>
    </row>
    <row r="142" spans="1:8" ht="45" outlineLevel="1" x14ac:dyDescent="0.25">
      <c r="A142" s="71" t="s">
        <v>319</v>
      </c>
      <c r="B142" s="71">
        <v>92224</v>
      </c>
      <c r="C142" s="75" t="s">
        <v>189</v>
      </c>
      <c r="D142" s="19" t="s">
        <v>41</v>
      </c>
      <c r="E142" s="116">
        <f>'8 - Dren. Sup. - Poços e Bocas'!I69</f>
        <v>0</v>
      </c>
      <c r="F142" s="110">
        <v>264.27999999999997</v>
      </c>
      <c r="G142" s="94">
        <f t="shared" si="27"/>
        <v>329.4691655828953</v>
      </c>
      <c r="H142" s="100">
        <f t="shared" si="29"/>
        <v>0</v>
      </c>
    </row>
    <row r="143" spans="1:8" ht="45" outlineLevel="1" x14ac:dyDescent="0.25">
      <c r="A143" s="71" t="s">
        <v>320</v>
      </c>
      <c r="B143" s="71">
        <v>92226</v>
      </c>
      <c r="C143" s="75" t="s">
        <v>190</v>
      </c>
      <c r="D143" s="19" t="s">
        <v>41</v>
      </c>
      <c r="E143" s="116">
        <f>'8 - Dren. Sup. - Poços e Bocas'!I70</f>
        <v>0</v>
      </c>
      <c r="F143" s="110">
        <v>296.54000000000002</v>
      </c>
      <c r="G143" s="94">
        <f t="shared" si="27"/>
        <v>369.68664432401914</v>
      </c>
      <c r="H143" s="100">
        <f t="shared" si="29"/>
        <v>0</v>
      </c>
    </row>
    <row r="144" spans="1:8" x14ac:dyDescent="0.25">
      <c r="A144" s="67" t="s">
        <v>321</v>
      </c>
      <c r="B144" s="67"/>
      <c r="C144" s="85" t="s">
        <v>191</v>
      </c>
      <c r="D144" s="86"/>
      <c r="E144" s="86"/>
      <c r="F144" s="107" t="s">
        <v>49</v>
      </c>
      <c r="G144" s="98"/>
      <c r="H144" s="98">
        <f>SUM(H145:H150)</f>
        <v>0</v>
      </c>
    </row>
    <row r="145" spans="1:8" ht="45" outlineLevel="1" x14ac:dyDescent="0.25">
      <c r="A145" s="71" t="s">
        <v>322</v>
      </c>
      <c r="B145" s="71" t="s">
        <v>193</v>
      </c>
      <c r="C145" s="75" t="s">
        <v>192</v>
      </c>
      <c r="D145" s="19" t="s">
        <v>194</v>
      </c>
      <c r="E145" s="116">
        <f>'8 - Dren. Sup. - Poços e Bocas'!I72</f>
        <v>0</v>
      </c>
      <c r="F145" s="110">
        <v>1967.02</v>
      </c>
      <c r="G145" s="94">
        <f t="shared" ref="G145:G150" si="30">F145*(1+$G$5)</f>
        <v>2452.2190028941527</v>
      </c>
      <c r="H145" s="100">
        <f t="shared" ref="H145" si="31">G145*E145</f>
        <v>0</v>
      </c>
    </row>
    <row r="146" spans="1:8" ht="45" outlineLevel="1" x14ac:dyDescent="0.25">
      <c r="A146" s="71" t="s">
        <v>323</v>
      </c>
      <c r="B146" s="71" t="s">
        <v>196</v>
      </c>
      <c r="C146" s="74" t="s">
        <v>195</v>
      </c>
      <c r="D146" s="19" t="s">
        <v>194</v>
      </c>
      <c r="E146" s="116">
        <f>'8 - Dren. Sup. - Poços e Bocas'!I73</f>
        <v>0</v>
      </c>
      <c r="F146" s="110">
        <v>2257.1</v>
      </c>
      <c r="G146" s="94">
        <f t="shared" si="30"/>
        <v>2813.8521781336194</v>
      </c>
      <c r="H146" s="100">
        <f t="shared" ref="H146:H150" si="32">G146*E146</f>
        <v>0</v>
      </c>
    </row>
    <row r="147" spans="1:8" ht="45" outlineLevel="1" x14ac:dyDescent="0.25">
      <c r="A147" s="71" t="s">
        <v>324</v>
      </c>
      <c r="B147" s="71" t="s">
        <v>198</v>
      </c>
      <c r="C147" s="74" t="s">
        <v>197</v>
      </c>
      <c r="D147" s="19" t="s">
        <v>194</v>
      </c>
      <c r="E147" s="116">
        <f>'8 - Dren. Sup. - Poços e Bocas'!I74</f>
        <v>0</v>
      </c>
      <c r="F147" s="110">
        <v>2440.52</v>
      </c>
      <c r="G147" s="94">
        <f t="shared" si="30"/>
        <v>3042.5158467851056</v>
      </c>
      <c r="H147" s="100">
        <f t="shared" si="32"/>
        <v>0</v>
      </c>
    </row>
    <row r="148" spans="1:8" ht="45" outlineLevel="1" x14ac:dyDescent="0.25">
      <c r="A148" s="71" t="s">
        <v>325</v>
      </c>
      <c r="B148" s="71" t="s">
        <v>200</v>
      </c>
      <c r="C148" s="74" t="s">
        <v>199</v>
      </c>
      <c r="D148" s="19" t="s">
        <v>194</v>
      </c>
      <c r="E148" s="116">
        <f>'8 - Dren. Sup. - Poços e Bocas'!I75</f>
        <v>0</v>
      </c>
      <c r="F148" s="110">
        <v>2787.23</v>
      </c>
      <c r="G148" s="94">
        <f t="shared" si="30"/>
        <v>3474.7477765537055</v>
      </c>
      <c r="H148" s="100">
        <f t="shared" si="32"/>
        <v>0</v>
      </c>
    </row>
    <row r="149" spans="1:8" ht="47.1" customHeight="1" outlineLevel="1" x14ac:dyDescent="0.25">
      <c r="A149" s="71" t="s">
        <v>326</v>
      </c>
      <c r="B149" s="71" t="s">
        <v>202</v>
      </c>
      <c r="C149" s="74" t="s">
        <v>201</v>
      </c>
      <c r="D149" s="19" t="s">
        <v>194</v>
      </c>
      <c r="E149" s="116">
        <f>'8 - Dren. Sup. - Poços e Bocas'!I76</f>
        <v>0</v>
      </c>
      <c r="F149" s="110">
        <v>3235.09</v>
      </c>
      <c r="G149" s="94">
        <f t="shared" si="30"/>
        <v>4033.080077514639</v>
      </c>
      <c r="H149" s="100">
        <f t="shared" si="32"/>
        <v>0</v>
      </c>
    </row>
    <row r="150" spans="1:8" ht="45" outlineLevel="1" x14ac:dyDescent="0.25">
      <c r="A150" s="71" t="s">
        <v>327</v>
      </c>
      <c r="B150" s="71" t="s">
        <v>203</v>
      </c>
      <c r="C150" s="74" t="s">
        <v>204</v>
      </c>
      <c r="D150" s="19" t="s">
        <v>194</v>
      </c>
      <c r="E150" s="116">
        <f>'8 - Dren. Sup. - Poços e Bocas'!I77</f>
        <v>0</v>
      </c>
      <c r="F150" s="110">
        <v>3609.16</v>
      </c>
      <c r="G150" s="94">
        <f t="shared" si="30"/>
        <v>4499.4208175236963</v>
      </c>
      <c r="H150" s="100">
        <f t="shared" si="32"/>
        <v>0</v>
      </c>
    </row>
    <row r="151" spans="1:8" x14ac:dyDescent="0.25">
      <c r="A151" s="67" t="s">
        <v>341</v>
      </c>
      <c r="B151" s="67"/>
      <c r="C151" s="82" t="s">
        <v>221</v>
      </c>
      <c r="D151" s="83"/>
      <c r="E151" s="86"/>
      <c r="F151" s="107" t="s">
        <v>49</v>
      </c>
      <c r="G151" s="98"/>
      <c r="H151" s="98">
        <f>SUM(H152:H162)</f>
        <v>0</v>
      </c>
    </row>
    <row r="152" spans="1:8" ht="60" outlineLevel="1" x14ac:dyDescent="0.25">
      <c r="A152" s="71" t="s">
        <v>328</v>
      </c>
      <c r="B152" s="71">
        <v>93374</v>
      </c>
      <c r="C152" s="75" t="s">
        <v>223</v>
      </c>
      <c r="D152" s="19" t="s">
        <v>29</v>
      </c>
      <c r="E152" s="49">
        <f>'8 - Dren. Sup. - Poços e Bocas'!I79</f>
        <v>0</v>
      </c>
      <c r="F152" s="110">
        <v>18.02</v>
      </c>
      <c r="G152" s="94">
        <f t="shared" ref="G152:G161" si="33">F152*(1+$G$5)</f>
        <v>22.464940077961909</v>
      </c>
      <c r="H152" s="100">
        <f t="shared" ref="H152:H161" si="34">G152*E152</f>
        <v>0</v>
      </c>
    </row>
    <row r="153" spans="1:8" ht="60" outlineLevel="1" x14ac:dyDescent="0.25">
      <c r="A153" s="71" t="s">
        <v>329</v>
      </c>
      <c r="B153" s="71">
        <v>93375</v>
      </c>
      <c r="C153" s="75" t="s">
        <v>224</v>
      </c>
      <c r="D153" s="19" t="s">
        <v>29</v>
      </c>
      <c r="E153" s="49">
        <f>'8 - Dren. Sup. - Poços e Bocas'!I80</f>
        <v>0</v>
      </c>
      <c r="F153" s="110">
        <v>13.83</v>
      </c>
      <c r="G153" s="94">
        <f t="shared" si="33"/>
        <v>17.241405176371433</v>
      </c>
      <c r="H153" s="100">
        <f t="shared" si="34"/>
        <v>0</v>
      </c>
    </row>
    <row r="154" spans="1:8" ht="60" outlineLevel="1" x14ac:dyDescent="0.25">
      <c r="A154" s="71" t="s">
        <v>330</v>
      </c>
      <c r="B154" s="71">
        <v>93376</v>
      </c>
      <c r="C154" s="75" t="s">
        <v>225</v>
      </c>
      <c r="D154" s="19" t="s">
        <v>29</v>
      </c>
      <c r="E154" s="49">
        <f>'8 - Dren. Sup. - Poços e Bocas'!I81</f>
        <v>0</v>
      </c>
      <c r="F154" s="110">
        <v>11.23</v>
      </c>
      <c r="G154" s="94">
        <f t="shared" si="33"/>
        <v>14.000070869895241</v>
      </c>
      <c r="H154" s="100">
        <f t="shared" si="34"/>
        <v>0</v>
      </c>
    </row>
    <row r="155" spans="1:8" ht="60" outlineLevel="1" x14ac:dyDescent="0.25">
      <c r="A155" s="71" t="s">
        <v>331</v>
      </c>
      <c r="B155" s="71">
        <v>93377</v>
      </c>
      <c r="C155" s="75" t="s">
        <v>226</v>
      </c>
      <c r="D155" s="19" t="s">
        <v>29</v>
      </c>
      <c r="E155" s="49">
        <f>'8 - Dren. Sup. - Poços e Bocas'!I82</f>
        <v>0</v>
      </c>
      <c r="F155" s="110">
        <v>7.38</v>
      </c>
      <c r="G155" s="94">
        <f t="shared" si="33"/>
        <v>9.200402762228574</v>
      </c>
      <c r="H155" s="100">
        <f t="shared" si="34"/>
        <v>0</v>
      </c>
    </row>
    <row r="156" spans="1:8" ht="60" outlineLevel="1" x14ac:dyDescent="0.25">
      <c r="A156" s="71" t="s">
        <v>332</v>
      </c>
      <c r="B156" s="71">
        <v>93378</v>
      </c>
      <c r="C156" s="75" t="s">
        <v>227</v>
      </c>
      <c r="D156" s="19" t="s">
        <v>29</v>
      </c>
      <c r="E156" s="49">
        <f>'8 - Dren. Sup. - Poços e Bocas'!I83</f>
        <v>0</v>
      </c>
      <c r="F156" s="110">
        <v>16.88</v>
      </c>
      <c r="G156" s="94">
        <f t="shared" si="33"/>
        <v>21.043739651276194</v>
      </c>
      <c r="H156" s="100">
        <f t="shared" si="34"/>
        <v>0</v>
      </c>
    </row>
    <row r="157" spans="1:8" ht="60" outlineLevel="1" x14ac:dyDescent="0.25">
      <c r="A157" s="71" t="s">
        <v>333</v>
      </c>
      <c r="B157" s="71">
        <v>93379</v>
      </c>
      <c r="C157" s="75" t="s">
        <v>228</v>
      </c>
      <c r="D157" s="19" t="s">
        <v>29</v>
      </c>
      <c r="E157" s="49">
        <f>'8 - Dren. Sup. - Poços e Bocas'!I84</f>
        <v>0</v>
      </c>
      <c r="F157" s="110">
        <v>12.95</v>
      </c>
      <c r="G157" s="94">
        <f t="shared" si="33"/>
        <v>16.144338180333335</v>
      </c>
      <c r="H157" s="100">
        <f t="shared" si="34"/>
        <v>0</v>
      </c>
    </row>
    <row r="158" spans="1:8" ht="60" outlineLevel="1" x14ac:dyDescent="0.25">
      <c r="A158" s="71" t="s">
        <v>334</v>
      </c>
      <c r="B158" s="71">
        <v>93380</v>
      </c>
      <c r="C158" s="75" t="s">
        <v>229</v>
      </c>
      <c r="D158" s="19" t="s">
        <v>29</v>
      </c>
      <c r="E158" s="49">
        <f>'8 - Dren. Sup. - Poços e Bocas'!I85</f>
        <v>0</v>
      </c>
      <c r="F158" s="110">
        <v>10.56</v>
      </c>
      <c r="G158" s="94">
        <f t="shared" si="33"/>
        <v>13.164803952457147</v>
      </c>
      <c r="H158" s="100">
        <f t="shared" si="34"/>
        <v>0</v>
      </c>
    </row>
    <row r="159" spans="1:8" ht="60" outlineLevel="1" x14ac:dyDescent="0.25">
      <c r="A159" s="71" t="s">
        <v>335</v>
      </c>
      <c r="B159" s="71">
        <v>93381</v>
      </c>
      <c r="C159" s="75" t="s">
        <v>230</v>
      </c>
      <c r="D159" s="19" t="s">
        <v>29</v>
      </c>
      <c r="E159" s="49">
        <f>'8 - Dren. Sup. - Poços e Bocas'!I86</f>
        <v>0</v>
      </c>
      <c r="F159" s="110">
        <v>6.91</v>
      </c>
      <c r="G159" s="94">
        <f t="shared" si="33"/>
        <v>8.614469252980955</v>
      </c>
      <c r="H159" s="100">
        <f t="shared" si="34"/>
        <v>0</v>
      </c>
    </row>
    <row r="160" spans="1:8" ht="30" outlineLevel="1" x14ac:dyDescent="0.25">
      <c r="A160" s="71" t="s">
        <v>336</v>
      </c>
      <c r="B160" s="71">
        <v>93382</v>
      </c>
      <c r="C160" s="75" t="s">
        <v>231</v>
      </c>
      <c r="D160" s="19" t="s">
        <v>29</v>
      </c>
      <c r="E160" s="49">
        <f>'8 - Dren. Sup. - Poços e Bocas'!I87</f>
        <v>0</v>
      </c>
      <c r="F160" s="110">
        <v>22.78</v>
      </c>
      <c r="G160" s="94">
        <f t="shared" si="33"/>
        <v>28.399075192895246</v>
      </c>
      <c r="H160" s="100">
        <f t="shared" si="34"/>
        <v>0</v>
      </c>
    </row>
    <row r="161" spans="1:8" ht="15.75" outlineLevel="1" x14ac:dyDescent="0.25">
      <c r="A161" s="71" t="s">
        <v>337</v>
      </c>
      <c r="B161" s="71">
        <v>96995</v>
      </c>
      <c r="C161" s="75" t="s">
        <v>232</v>
      </c>
      <c r="D161" s="19" t="s">
        <v>29</v>
      </c>
      <c r="E161" s="49">
        <f>'8 - Dren. Sup. - Poços e Bocas'!I88</f>
        <v>0</v>
      </c>
      <c r="F161" s="110">
        <v>36.26</v>
      </c>
      <c r="G161" s="94">
        <f t="shared" si="33"/>
        <v>45.204146904933339</v>
      </c>
      <c r="H161" s="100">
        <f t="shared" si="34"/>
        <v>0</v>
      </c>
    </row>
    <row r="162" spans="1:8" ht="15.75" outlineLevel="1" x14ac:dyDescent="0.25">
      <c r="A162" s="71" t="s">
        <v>338</v>
      </c>
      <c r="B162" s="71">
        <v>83346</v>
      </c>
      <c r="C162" s="74" t="s">
        <v>222</v>
      </c>
      <c r="D162" s="19" t="s">
        <v>29</v>
      </c>
      <c r="E162" s="49">
        <f>'8 - Dren. Sup. - Poços e Bocas'!I89</f>
        <v>0</v>
      </c>
      <c r="F162" s="110">
        <v>0.88</v>
      </c>
      <c r="G162" s="94">
        <f>F162*(1+$G$5)</f>
        <v>1.0970669960380954</v>
      </c>
      <c r="H162" s="100">
        <f t="shared" ref="H162" si="35">G162*E162</f>
        <v>0</v>
      </c>
    </row>
    <row r="163" spans="1:8" x14ac:dyDescent="0.25">
      <c r="A163" s="67" t="s">
        <v>339</v>
      </c>
      <c r="B163" s="67"/>
      <c r="C163" s="85" t="s">
        <v>206</v>
      </c>
      <c r="D163" s="86"/>
      <c r="E163" s="86"/>
      <c r="F163" s="107" t="s">
        <v>49</v>
      </c>
      <c r="G163" s="98"/>
      <c r="H163" s="98">
        <f>SUM(H164:H164)</f>
        <v>0</v>
      </c>
    </row>
    <row r="164" spans="1:8" ht="45" outlineLevel="1" x14ac:dyDescent="0.25">
      <c r="A164" s="71" t="s">
        <v>340</v>
      </c>
      <c r="B164" s="87">
        <v>83659</v>
      </c>
      <c r="C164" s="73" t="s">
        <v>603</v>
      </c>
      <c r="D164" s="80" t="s">
        <v>194</v>
      </c>
      <c r="E164" s="116">
        <f>'8 - Dren. Sup. - Poços e Bocas'!I91</f>
        <v>0</v>
      </c>
      <c r="F164" s="110">
        <v>682.01</v>
      </c>
      <c r="G164" s="94">
        <f t="shared" ref="G164" si="36">F164*(1+$G$5)</f>
        <v>850.23938859993348</v>
      </c>
      <c r="H164" s="100">
        <f t="shared" ref="H164" si="37">G164*E164</f>
        <v>0</v>
      </c>
    </row>
    <row r="165" spans="1:8" x14ac:dyDescent="0.25">
      <c r="A165" s="13">
        <v>9</v>
      </c>
      <c r="B165" s="46"/>
      <c r="C165" s="88" t="s">
        <v>63</v>
      </c>
      <c r="D165" s="89"/>
      <c r="E165" s="89"/>
      <c r="F165" s="89" t="s">
        <v>50</v>
      </c>
      <c r="G165" s="93">
        <f>H165*(1-$G$5)</f>
        <v>0</v>
      </c>
      <c r="H165" s="93">
        <f>SUM(H166:H170)</f>
        <v>0</v>
      </c>
    </row>
    <row r="166" spans="1:8" ht="30" outlineLevel="1" x14ac:dyDescent="0.25">
      <c r="A166" s="21" t="s">
        <v>70</v>
      </c>
      <c r="B166" s="17">
        <v>72888</v>
      </c>
      <c r="C166" s="51" t="s">
        <v>353</v>
      </c>
      <c r="D166" s="19" t="s">
        <v>29</v>
      </c>
      <c r="E166" s="49">
        <f>'9 - Calçadas'!I8</f>
        <v>0</v>
      </c>
      <c r="F166" s="111">
        <v>1.1299999999999999</v>
      </c>
      <c r="G166" s="94">
        <f>F166*(1+$G$5)</f>
        <v>1.4087337562761906</v>
      </c>
      <c r="H166" s="100">
        <f>G166*E166</f>
        <v>0</v>
      </c>
    </row>
    <row r="167" spans="1:8" ht="30" outlineLevel="1" x14ac:dyDescent="0.25">
      <c r="A167" s="21" t="s">
        <v>71</v>
      </c>
      <c r="B167" s="17">
        <v>94319</v>
      </c>
      <c r="C167" s="51" t="s">
        <v>233</v>
      </c>
      <c r="D167" s="19" t="s">
        <v>29</v>
      </c>
      <c r="E167" s="49">
        <f>'9 - Calçadas'!I9</f>
        <v>0</v>
      </c>
      <c r="F167" s="103">
        <v>34.200000000000003</v>
      </c>
      <c r="G167" s="94">
        <f t="shared" ref="G167:G170" si="38">F167*(1+$G$5)</f>
        <v>42.636012800571443</v>
      </c>
      <c r="H167" s="100">
        <f>G167*E167</f>
        <v>0</v>
      </c>
    </row>
    <row r="168" spans="1:8" ht="30" outlineLevel="1" x14ac:dyDescent="0.25">
      <c r="A168" s="21" t="s">
        <v>342</v>
      </c>
      <c r="B168" s="17" t="s">
        <v>64</v>
      </c>
      <c r="C168" s="51" t="s">
        <v>66</v>
      </c>
      <c r="D168" s="19" t="s">
        <v>29</v>
      </c>
      <c r="E168" s="49">
        <f>'9 - Calçadas'!I10</f>
        <v>0</v>
      </c>
      <c r="F168" s="103">
        <v>4.34</v>
      </c>
      <c r="G168" s="94">
        <f t="shared" si="38"/>
        <v>5.4105349577333346</v>
      </c>
      <c r="H168" s="100">
        <f>G168*E168</f>
        <v>0</v>
      </c>
    </row>
    <row r="169" spans="1:8" ht="45" outlineLevel="1" x14ac:dyDescent="0.25">
      <c r="A169" s="21" t="s">
        <v>343</v>
      </c>
      <c r="B169" s="17">
        <v>94990</v>
      </c>
      <c r="C169" s="51" t="s">
        <v>68</v>
      </c>
      <c r="D169" s="19" t="s">
        <v>29</v>
      </c>
      <c r="E169" s="49">
        <f>'9 - Calçadas'!I11</f>
        <v>0</v>
      </c>
      <c r="F169" s="103">
        <v>544.66</v>
      </c>
      <c r="G169" s="94">
        <f t="shared" si="38"/>
        <v>679.00967052512397</v>
      </c>
      <c r="H169" s="100">
        <f>G169*E169</f>
        <v>0</v>
      </c>
    </row>
    <row r="170" spans="1:8" ht="45" outlineLevel="1" x14ac:dyDescent="0.25">
      <c r="A170" s="21" t="s">
        <v>344</v>
      </c>
      <c r="B170" s="17">
        <v>94991</v>
      </c>
      <c r="C170" s="51" t="s">
        <v>117</v>
      </c>
      <c r="D170" s="19" t="s">
        <v>29</v>
      </c>
      <c r="E170" s="49">
        <f>'9 - Calçadas'!I12</f>
        <v>0</v>
      </c>
      <c r="F170" s="103">
        <v>498.61</v>
      </c>
      <c r="G170" s="94">
        <f t="shared" si="38"/>
        <v>621.6006532892668</v>
      </c>
      <c r="H170" s="100">
        <f>G170*E170</f>
        <v>0</v>
      </c>
    </row>
    <row r="171" spans="1:8" x14ac:dyDescent="0.25">
      <c r="A171" s="13">
        <v>10</v>
      </c>
      <c r="B171" s="46"/>
      <c r="C171" s="88" t="s">
        <v>42</v>
      </c>
      <c r="D171" s="89"/>
      <c r="E171" s="89"/>
      <c r="F171" s="89" t="s">
        <v>50</v>
      </c>
      <c r="G171" s="93">
        <f>H171*(1-$G$5)</f>
        <v>0</v>
      </c>
      <c r="H171" s="93">
        <f>SUM(H172:H173)</f>
        <v>0</v>
      </c>
    </row>
    <row r="172" spans="1:8" ht="30" outlineLevel="1" x14ac:dyDescent="0.25">
      <c r="A172" s="21" t="s">
        <v>127</v>
      </c>
      <c r="B172" s="17">
        <v>72947</v>
      </c>
      <c r="C172" s="51" t="s">
        <v>67</v>
      </c>
      <c r="D172" s="19" t="s">
        <v>19</v>
      </c>
      <c r="E172" s="49">
        <f>'10 - Sinalização'!G8</f>
        <v>0</v>
      </c>
      <c r="F172" s="101">
        <v>24.64</v>
      </c>
      <c r="G172" s="94">
        <f t="shared" ref="G172:G173" si="39">F172*(1+$G$5)</f>
        <v>30.717875889066676</v>
      </c>
      <c r="H172" s="100">
        <f>G172*E172</f>
        <v>0</v>
      </c>
    </row>
    <row r="173" spans="1:8" ht="30" outlineLevel="1" x14ac:dyDescent="0.25">
      <c r="A173" s="21" t="s">
        <v>128</v>
      </c>
      <c r="B173" s="17" t="s">
        <v>450</v>
      </c>
      <c r="C173" s="51" t="s">
        <v>610</v>
      </c>
      <c r="D173" s="19" t="s">
        <v>19</v>
      </c>
      <c r="E173" s="49">
        <f>'10 - Sinalização'!G9</f>
        <v>0</v>
      </c>
      <c r="F173" s="112">
        <f>Composições!I15</f>
        <v>78.239999999999995</v>
      </c>
      <c r="G173" s="94">
        <f t="shared" si="39"/>
        <v>97.539229284114299</v>
      </c>
      <c r="H173" s="100">
        <f>G173*E173</f>
        <v>0</v>
      </c>
    </row>
    <row r="174" spans="1:8" x14ac:dyDescent="0.25">
      <c r="A174" s="13">
        <v>11</v>
      </c>
      <c r="B174" s="46"/>
      <c r="C174" s="88" t="s">
        <v>43</v>
      </c>
      <c r="D174" s="89"/>
      <c r="E174" s="89"/>
      <c r="F174" s="89" t="s">
        <v>50</v>
      </c>
      <c r="G174" s="93">
        <f>H174*(1-$G$5)</f>
        <v>0</v>
      </c>
      <c r="H174" s="93">
        <f>SUM(H175:H180)</f>
        <v>0</v>
      </c>
    </row>
    <row r="175" spans="1:8" ht="15.75" outlineLevel="1" x14ac:dyDescent="0.25">
      <c r="A175" s="21" t="s">
        <v>345</v>
      </c>
      <c r="B175" s="17" t="s">
        <v>69</v>
      </c>
      <c r="C175" s="18" t="s">
        <v>248</v>
      </c>
      <c r="D175" s="80" t="s">
        <v>194</v>
      </c>
      <c r="E175" s="49">
        <f>'11 - Identificação'!I8</f>
        <v>0</v>
      </c>
      <c r="F175" s="101">
        <v>119.2</v>
      </c>
      <c r="G175" s="94">
        <f t="shared" ref="G175:G180" si="40">F175*(1+$G$5)</f>
        <v>148.60271128152385</v>
      </c>
      <c r="H175" s="100">
        <f t="shared" ref="H175" si="41">G175*E175</f>
        <v>0</v>
      </c>
    </row>
    <row r="176" spans="1:8" ht="34.5" customHeight="1" outlineLevel="1" x14ac:dyDescent="0.25">
      <c r="A176" s="21" t="s">
        <v>346</v>
      </c>
      <c r="B176" s="90" t="s">
        <v>241</v>
      </c>
      <c r="C176" s="51" t="s">
        <v>247</v>
      </c>
      <c r="D176" s="19" t="s">
        <v>19</v>
      </c>
      <c r="E176" s="49">
        <f>'11 - Identificação'!I9</f>
        <v>0</v>
      </c>
      <c r="F176" s="110">
        <v>260.43</v>
      </c>
      <c r="G176" s="94">
        <f t="shared" si="40"/>
        <v>324.66949747522864</v>
      </c>
      <c r="H176" s="100">
        <f t="shared" ref="H176:H180" si="42">G176*E176</f>
        <v>0</v>
      </c>
    </row>
    <row r="177" spans="1:8" ht="34.5" customHeight="1" outlineLevel="1" x14ac:dyDescent="0.25">
      <c r="A177" s="21" t="s">
        <v>347</v>
      </c>
      <c r="B177" s="90" t="s">
        <v>243</v>
      </c>
      <c r="C177" s="51" t="s">
        <v>246</v>
      </c>
      <c r="D177" s="80" t="s">
        <v>194</v>
      </c>
      <c r="E177" s="49">
        <f>'11 - Identificação'!I10</f>
        <v>0</v>
      </c>
      <c r="F177" s="110">
        <v>254.8</v>
      </c>
      <c r="G177" s="94">
        <f t="shared" si="40"/>
        <v>317.65076203466674</v>
      </c>
      <c r="H177" s="100">
        <f t="shared" si="42"/>
        <v>0</v>
      </c>
    </row>
    <row r="178" spans="1:8" ht="34.5" customHeight="1" outlineLevel="1" x14ac:dyDescent="0.25">
      <c r="A178" s="21" t="s">
        <v>348</v>
      </c>
      <c r="B178" s="90" t="s">
        <v>244</v>
      </c>
      <c r="C178" s="51" t="s">
        <v>245</v>
      </c>
      <c r="D178" s="80" t="s">
        <v>194</v>
      </c>
      <c r="E178" s="49">
        <f>'11 - Identificação'!I11</f>
        <v>0</v>
      </c>
      <c r="F178" s="110">
        <v>330.46</v>
      </c>
      <c r="G178" s="94">
        <f t="shared" si="40"/>
        <v>411.97359035312388</v>
      </c>
      <c r="H178" s="100">
        <f t="shared" si="42"/>
        <v>0</v>
      </c>
    </row>
    <row r="179" spans="1:8" ht="30" outlineLevel="1" x14ac:dyDescent="0.25">
      <c r="A179" s="21" t="s">
        <v>349</v>
      </c>
      <c r="B179" s="90" t="s">
        <v>249</v>
      </c>
      <c r="C179" s="51" t="s">
        <v>250</v>
      </c>
      <c r="D179" s="80" t="s">
        <v>194</v>
      </c>
      <c r="E179" s="49">
        <f>'11 - Identificação'!I12</f>
        <v>0</v>
      </c>
      <c r="F179" s="110">
        <v>262.79000000000002</v>
      </c>
      <c r="G179" s="94">
        <f t="shared" si="40"/>
        <v>327.61163169187631</v>
      </c>
      <c r="H179" s="100">
        <f t="shared" si="42"/>
        <v>0</v>
      </c>
    </row>
    <row r="180" spans="1:8" ht="30" outlineLevel="1" x14ac:dyDescent="0.25">
      <c r="A180" s="21" t="s">
        <v>350</v>
      </c>
      <c r="B180" s="90" t="s">
        <v>252</v>
      </c>
      <c r="C180" s="51" t="s">
        <v>251</v>
      </c>
      <c r="D180" s="80" t="s">
        <v>194</v>
      </c>
      <c r="E180" s="49">
        <f>'11 - Identificação'!I13</f>
        <v>0</v>
      </c>
      <c r="F180" s="110">
        <v>248.54</v>
      </c>
      <c r="G180" s="94">
        <f t="shared" si="40"/>
        <v>309.84662635830483</v>
      </c>
      <c r="H180" s="100">
        <f t="shared" si="42"/>
        <v>0</v>
      </c>
    </row>
    <row r="181" spans="1:8" ht="15" customHeight="1" x14ac:dyDescent="0.25">
      <c r="A181" s="288" t="s">
        <v>458</v>
      </c>
      <c r="B181" s="289"/>
      <c r="C181" s="289"/>
      <c r="D181" s="289"/>
      <c r="E181" s="289"/>
      <c r="F181" s="289"/>
      <c r="G181" s="91" t="e">
        <f>ROUND(G174+G171+G165+G80+G62+G47+G36+G26+G12+G10+G8,2)</f>
        <v>#DIV/0!</v>
      </c>
      <c r="H181" s="91" t="e">
        <f>ROUND(H174+H171+H165+H80+H62+H47+H36+H26+H12+H10+H8,2)</f>
        <v>#DIV/0!</v>
      </c>
    </row>
    <row r="182" spans="1:8" ht="48" customHeight="1" x14ac:dyDescent="0.25">
      <c r="A182" s="285" t="s">
        <v>576</v>
      </c>
      <c r="B182" s="286"/>
      <c r="C182" s="286"/>
      <c r="D182" s="286"/>
      <c r="E182" s="286"/>
      <c r="F182" s="286"/>
      <c r="G182" s="286"/>
      <c r="H182" s="287"/>
    </row>
    <row r="183" spans="1:8" ht="90" customHeight="1" x14ac:dyDescent="0.25">
      <c r="A183" s="273" t="s">
        <v>602</v>
      </c>
      <c r="B183" s="273"/>
      <c r="C183" s="273"/>
      <c r="D183" s="273"/>
      <c r="E183" s="273"/>
      <c r="F183" s="273"/>
      <c r="G183" s="273"/>
      <c r="H183" s="273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selectLockedCells="1" selectUnlockedCell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21:H25 G13 G14 G15 G16 G17 G18 G19 G20 G145:H150 G164:H164 G166 G167 G168 G169 G170 G172 G175:H175 H108:H111 H113:H128 G8:H8 F9 H13:H20 G80 H82:H85 H9 G27:H27 G30:H35 G39:H46 G48:H61 G63:H79 G87:H89 G82 G83 G84 G85 G86:H86 G91:H106 G108:G111 G113:G128 G130:H138 G139:H143 G152:H158 G159:H162 G173 G176:H180 G37:H37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</row>
    <row r="2" spans="1:9" ht="18.75" x14ac:dyDescent="0.25">
      <c r="A2" s="304" t="s">
        <v>482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5">
      <c r="A3" s="171" t="s">
        <v>11</v>
      </c>
      <c r="B3" s="312"/>
      <c r="C3" s="312"/>
      <c r="D3" s="312"/>
      <c r="E3" s="312"/>
      <c r="F3" s="312"/>
      <c r="G3" s="312"/>
      <c r="H3" s="305" t="s">
        <v>15</v>
      </c>
      <c r="I3" s="173" t="s">
        <v>16</v>
      </c>
    </row>
    <row r="4" spans="1:9" x14ac:dyDescent="0.25">
      <c r="A4" s="171" t="s">
        <v>12</v>
      </c>
      <c r="B4" s="312"/>
      <c r="C4" s="312"/>
      <c r="D4" s="312"/>
      <c r="E4" s="312"/>
      <c r="F4" s="312"/>
      <c r="G4" s="312"/>
      <c r="H4" s="305"/>
      <c r="I4" s="174" t="str">
        <f>'PLANILHA ORÇAMENTÁRIA'!H4</f>
        <v>RR - Fevereiro/2018</v>
      </c>
    </row>
    <row r="5" spans="1:9" x14ac:dyDescent="0.25">
      <c r="A5" s="171" t="s">
        <v>13</v>
      </c>
      <c r="B5" s="312"/>
      <c r="C5" s="312"/>
      <c r="D5" s="312"/>
      <c r="E5" s="312"/>
      <c r="F5" s="312"/>
      <c r="G5" s="312"/>
      <c r="H5" s="310">
        <f>BDI!I23</f>
        <v>0.24666704095238123</v>
      </c>
      <c r="I5" s="173" t="s">
        <v>17</v>
      </c>
    </row>
    <row r="6" spans="1:9" x14ac:dyDescent="0.25">
      <c r="A6" s="171" t="s">
        <v>14</v>
      </c>
      <c r="B6" s="312"/>
      <c r="C6" s="312"/>
      <c r="D6" s="312"/>
      <c r="E6" s="312"/>
      <c r="F6" s="312"/>
      <c r="G6" s="312"/>
      <c r="H6" s="310"/>
      <c r="I6" s="175" t="str">
        <f>'PLANILHA ORÇAMENTÁRIA'!H6</f>
        <v>RR - Setembro/2017</v>
      </c>
    </row>
    <row r="7" spans="1:9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671</v>
      </c>
      <c r="G7" s="172" t="s">
        <v>672</v>
      </c>
      <c r="H7" s="172" t="s">
        <v>673</v>
      </c>
      <c r="I7" s="172" t="s">
        <v>462</v>
      </c>
    </row>
    <row r="8" spans="1:9" ht="45" x14ac:dyDescent="0.25">
      <c r="A8" s="177" t="s">
        <v>70</v>
      </c>
      <c r="B8" s="206">
        <v>72888</v>
      </c>
      <c r="C8" s="207" t="s">
        <v>353</v>
      </c>
      <c r="D8" s="180" t="s">
        <v>29</v>
      </c>
      <c r="E8" s="198"/>
      <c r="F8" s="169"/>
      <c r="G8" s="169"/>
      <c r="H8" s="169"/>
      <c r="I8" s="200">
        <f>F8*G8*H8</f>
        <v>0</v>
      </c>
    </row>
    <row r="9" spans="1:9" ht="45" x14ac:dyDescent="0.25">
      <c r="A9" s="177" t="s">
        <v>71</v>
      </c>
      <c r="B9" s="206">
        <v>94319</v>
      </c>
      <c r="C9" s="207" t="s">
        <v>233</v>
      </c>
      <c r="D9" s="180" t="s">
        <v>29</v>
      </c>
      <c r="E9" s="198"/>
      <c r="F9" s="169"/>
      <c r="G9" s="169"/>
      <c r="H9" s="169"/>
      <c r="I9" s="200">
        <f t="shared" ref="I9:I12" si="0">F9*G9*H9</f>
        <v>0</v>
      </c>
    </row>
    <row r="10" spans="1:9" ht="30" x14ac:dyDescent="0.25">
      <c r="A10" s="177" t="s">
        <v>342</v>
      </c>
      <c r="B10" s="206" t="s">
        <v>64</v>
      </c>
      <c r="C10" s="207" t="s">
        <v>66</v>
      </c>
      <c r="D10" s="180" t="s">
        <v>29</v>
      </c>
      <c r="E10" s="198"/>
      <c r="F10" s="169"/>
      <c r="G10" s="169"/>
      <c r="H10" s="169"/>
      <c r="I10" s="200">
        <f t="shared" si="0"/>
        <v>0</v>
      </c>
    </row>
    <row r="11" spans="1:9" ht="60" x14ac:dyDescent="0.25">
      <c r="A11" s="177" t="s">
        <v>343</v>
      </c>
      <c r="B11" s="206">
        <v>94990</v>
      </c>
      <c r="C11" s="207" t="s">
        <v>68</v>
      </c>
      <c r="D11" s="180" t="s">
        <v>29</v>
      </c>
      <c r="E11" s="198"/>
      <c r="F11" s="169"/>
      <c r="G11" s="169"/>
      <c r="H11" s="169"/>
      <c r="I11" s="200">
        <f t="shared" si="0"/>
        <v>0</v>
      </c>
    </row>
    <row r="12" spans="1:9" ht="60" x14ac:dyDescent="0.25">
      <c r="A12" s="177" t="s">
        <v>344</v>
      </c>
      <c r="B12" s="206">
        <v>94991</v>
      </c>
      <c r="C12" s="207" t="s">
        <v>117</v>
      </c>
      <c r="D12" s="180" t="s">
        <v>29</v>
      </c>
      <c r="E12" s="198"/>
      <c r="F12" s="169"/>
      <c r="G12" s="169"/>
      <c r="H12" s="169"/>
      <c r="I12" s="200">
        <f t="shared" si="0"/>
        <v>0</v>
      </c>
    </row>
    <row r="13" spans="1:9" ht="90" customHeight="1" x14ac:dyDescent="0.25">
      <c r="A13" s="311" t="s">
        <v>600</v>
      </c>
      <c r="B13" s="311"/>
      <c r="C13" s="311"/>
      <c r="D13" s="311"/>
      <c r="E13" s="311"/>
      <c r="F13" s="311"/>
      <c r="G13" s="311"/>
      <c r="H13" s="311"/>
      <c r="I13" s="311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A10" activeCellId="7" sqref="A2:G2 A3:A6 F3:G6 A7:G7 G8:G9 B8:E9 A8:A9 A10:G10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303" t="s">
        <v>686</v>
      </c>
      <c r="B1" s="303"/>
      <c r="C1" s="303"/>
      <c r="D1" s="303"/>
      <c r="E1" s="303"/>
      <c r="F1" s="303"/>
      <c r="G1" s="303"/>
    </row>
    <row r="2" spans="1:9" ht="18.75" x14ac:dyDescent="0.25">
      <c r="A2" s="304" t="s">
        <v>483</v>
      </c>
      <c r="B2" s="304"/>
      <c r="C2" s="304"/>
      <c r="D2" s="304"/>
      <c r="E2" s="304"/>
      <c r="F2" s="304"/>
      <c r="G2" s="304"/>
    </row>
    <row r="3" spans="1:9" x14ac:dyDescent="0.25">
      <c r="A3" s="171" t="s">
        <v>11</v>
      </c>
      <c r="B3" s="312"/>
      <c r="C3" s="312"/>
      <c r="D3" s="312"/>
      <c r="E3" s="312"/>
      <c r="F3" s="305" t="s">
        <v>15</v>
      </c>
      <c r="G3" s="173" t="s">
        <v>16</v>
      </c>
    </row>
    <row r="4" spans="1:9" x14ac:dyDescent="0.25">
      <c r="A4" s="171" t="s">
        <v>12</v>
      </c>
      <c r="B4" s="312"/>
      <c r="C4" s="312"/>
      <c r="D4" s="312"/>
      <c r="E4" s="312"/>
      <c r="F4" s="305"/>
      <c r="G4" s="174" t="str">
        <f>'PLANILHA ORÇAMENTÁRIA'!H4</f>
        <v>RR - Fevereiro/2018</v>
      </c>
    </row>
    <row r="5" spans="1:9" x14ac:dyDescent="0.25">
      <c r="A5" s="171" t="s">
        <v>13</v>
      </c>
      <c r="B5" s="312"/>
      <c r="C5" s="312"/>
      <c r="D5" s="312"/>
      <c r="E5" s="312"/>
      <c r="F5" s="310">
        <f>BDI!I23</f>
        <v>0.24666704095238123</v>
      </c>
      <c r="G5" s="173" t="s">
        <v>17</v>
      </c>
    </row>
    <row r="6" spans="1:9" x14ac:dyDescent="0.25">
      <c r="A6" s="171" t="s">
        <v>14</v>
      </c>
      <c r="B6" s="312"/>
      <c r="C6" s="312"/>
      <c r="D6" s="312"/>
      <c r="E6" s="312"/>
      <c r="F6" s="310"/>
      <c r="G6" s="175" t="str">
        <f>'PLANILHA ORÇAMENTÁRIA'!H6</f>
        <v>RR - Setembro/2017</v>
      </c>
    </row>
    <row r="7" spans="1:9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684</v>
      </c>
      <c r="G7" s="172" t="s">
        <v>462</v>
      </c>
    </row>
    <row r="8" spans="1:9" ht="30" x14ac:dyDescent="0.25">
      <c r="A8" s="177" t="s">
        <v>127</v>
      </c>
      <c r="B8" s="206">
        <v>72947</v>
      </c>
      <c r="C8" s="207" t="s">
        <v>575</v>
      </c>
      <c r="D8" s="180" t="s">
        <v>19</v>
      </c>
      <c r="E8" s="198"/>
      <c r="F8" s="169"/>
      <c r="G8" s="200">
        <f>F8</f>
        <v>0</v>
      </c>
    </row>
    <row r="9" spans="1:9" ht="60" x14ac:dyDescent="0.25">
      <c r="A9" s="177" t="s">
        <v>128</v>
      </c>
      <c r="B9" s="206" t="s">
        <v>450</v>
      </c>
      <c r="C9" s="207" t="s">
        <v>236</v>
      </c>
      <c r="D9" s="180" t="s">
        <v>19</v>
      </c>
      <c r="E9" s="198"/>
      <c r="F9" s="169"/>
      <c r="G9" s="200">
        <f>F9</f>
        <v>0</v>
      </c>
    </row>
    <row r="10" spans="1:9" ht="90" customHeight="1" x14ac:dyDescent="0.25">
      <c r="A10" s="311" t="s">
        <v>601</v>
      </c>
      <c r="B10" s="311"/>
      <c r="C10" s="311"/>
      <c r="D10" s="311"/>
      <c r="E10" s="311"/>
      <c r="F10" s="311"/>
      <c r="G10" s="311"/>
      <c r="H10" s="218"/>
      <c r="I10" s="218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A14" activeCellId="13" sqref="A2:I2 A3:A6 H3:I6 A7:I7 A8:C13 D8:D13 E9 F8:I8 H9:I9 F10:I10 F11:I11 F12:I12 F13:I13 A14:I14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</row>
    <row r="2" spans="1:9" ht="18.75" x14ac:dyDescent="0.25">
      <c r="A2" s="304" t="s">
        <v>484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5">
      <c r="A3" s="171" t="s">
        <v>11</v>
      </c>
      <c r="B3" s="312"/>
      <c r="C3" s="312"/>
      <c r="D3" s="312"/>
      <c r="E3" s="312"/>
      <c r="F3" s="312"/>
      <c r="G3" s="312"/>
      <c r="H3" s="305" t="s">
        <v>15</v>
      </c>
      <c r="I3" s="173" t="s">
        <v>16</v>
      </c>
    </row>
    <row r="4" spans="1:9" x14ac:dyDescent="0.25">
      <c r="A4" s="171" t="s">
        <v>12</v>
      </c>
      <c r="B4" s="312"/>
      <c r="C4" s="312"/>
      <c r="D4" s="312"/>
      <c r="E4" s="312"/>
      <c r="F4" s="312"/>
      <c r="G4" s="312"/>
      <c r="H4" s="305"/>
      <c r="I4" s="174" t="str">
        <f>'PLANILHA ORÇAMENTÁRIA'!H4</f>
        <v>RR - Fevereiro/2018</v>
      </c>
    </row>
    <row r="5" spans="1:9" x14ac:dyDescent="0.25">
      <c r="A5" s="171" t="s">
        <v>13</v>
      </c>
      <c r="B5" s="312"/>
      <c r="C5" s="312"/>
      <c r="D5" s="312"/>
      <c r="E5" s="312"/>
      <c r="F5" s="312"/>
      <c r="G5" s="312"/>
      <c r="H5" s="310">
        <f>BDI!I23</f>
        <v>0.24666704095238123</v>
      </c>
      <c r="I5" s="173" t="s">
        <v>17</v>
      </c>
    </row>
    <row r="6" spans="1:9" x14ac:dyDescent="0.25">
      <c r="A6" s="171" t="s">
        <v>14</v>
      </c>
      <c r="B6" s="312"/>
      <c r="C6" s="312"/>
      <c r="D6" s="312"/>
      <c r="E6" s="312"/>
      <c r="F6" s="312"/>
      <c r="G6" s="312"/>
      <c r="H6" s="310"/>
      <c r="I6" s="175" t="str">
        <f>'PLANILHA ORÇAMENTÁRIA'!H6</f>
        <v>RR - Setembro/2017</v>
      </c>
    </row>
    <row r="7" spans="1:9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671</v>
      </c>
      <c r="G7" s="172" t="s">
        <v>672</v>
      </c>
      <c r="H7" s="172" t="s">
        <v>673</v>
      </c>
      <c r="I7" s="172" t="s">
        <v>462</v>
      </c>
    </row>
    <row r="8" spans="1:9" ht="15.75" x14ac:dyDescent="0.25">
      <c r="A8" s="177" t="s">
        <v>345</v>
      </c>
      <c r="B8" s="206" t="s">
        <v>69</v>
      </c>
      <c r="C8" s="235" t="s">
        <v>248</v>
      </c>
      <c r="D8" s="231" t="s">
        <v>194</v>
      </c>
      <c r="E8" s="169"/>
      <c r="F8" s="198"/>
      <c r="G8" s="198"/>
      <c r="H8" s="198"/>
      <c r="I8" s="193">
        <f>E8</f>
        <v>0</v>
      </c>
    </row>
    <row r="9" spans="1:9" ht="45" x14ac:dyDescent="0.25">
      <c r="A9" s="177" t="s">
        <v>346</v>
      </c>
      <c r="B9" s="236" t="s">
        <v>241</v>
      </c>
      <c r="C9" s="207" t="s">
        <v>247</v>
      </c>
      <c r="D9" s="180" t="s">
        <v>19</v>
      </c>
      <c r="E9" s="198"/>
      <c r="F9" s="169"/>
      <c r="G9" s="169"/>
      <c r="H9" s="198"/>
      <c r="I9" s="193">
        <f>F9*G9</f>
        <v>0</v>
      </c>
    </row>
    <row r="10" spans="1:9" ht="45" x14ac:dyDescent="0.25">
      <c r="A10" s="177" t="s">
        <v>347</v>
      </c>
      <c r="B10" s="236" t="s">
        <v>243</v>
      </c>
      <c r="C10" s="207" t="s">
        <v>246</v>
      </c>
      <c r="D10" s="231" t="s">
        <v>194</v>
      </c>
      <c r="E10" s="169"/>
      <c r="F10" s="198"/>
      <c r="G10" s="198"/>
      <c r="H10" s="198"/>
      <c r="I10" s="193">
        <f>E10</f>
        <v>0</v>
      </c>
    </row>
    <row r="11" spans="1:9" ht="45" x14ac:dyDescent="0.25">
      <c r="A11" s="177" t="s">
        <v>348</v>
      </c>
      <c r="B11" s="236" t="s">
        <v>244</v>
      </c>
      <c r="C11" s="207" t="s">
        <v>245</v>
      </c>
      <c r="D11" s="231" t="s">
        <v>194</v>
      </c>
      <c r="E11" s="169"/>
      <c r="F11" s="198"/>
      <c r="G11" s="198"/>
      <c r="H11" s="198"/>
      <c r="I11" s="193">
        <f t="shared" ref="I11:I13" si="0">E11</f>
        <v>0</v>
      </c>
    </row>
    <row r="12" spans="1:9" ht="45" x14ac:dyDescent="0.25">
      <c r="A12" s="177" t="s">
        <v>349</v>
      </c>
      <c r="B12" s="236" t="s">
        <v>249</v>
      </c>
      <c r="C12" s="207" t="s">
        <v>250</v>
      </c>
      <c r="D12" s="231" t="s">
        <v>194</v>
      </c>
      <c r="E12" s="169"/>
      <c r="F12" s="198"/>
      <c r="G12" s="198"/>
      <c r="H12" s="198"/>
      <c r="I12" s="193">
        <f t="shared" si="0"/>
        <v>0</v>
      </c>
    </row>
    <row r="13" spans="1:9" ht="45" x14ac:dyDescent="0.25">
      <c r="A13" s="177" t="s">
        <v>350</v>
      </c>
      <c r="B13" s="236" t="s">
        <v>252</v>
      </c>
      <c r="C13" s="207" t="s">
        <v>251</v>
      </c>
      <c r="D13" s="231" t="s">
        <v>194</v>
      </c>
      <c r="E13" s="169"/>
      <c r="F13" s="198"/>
      <c r="G13" s="198"/>
      <c r="H13" s="198"/>
      <c r="I13" s="193">
        <f t="shared" si="0"/>
        <v>0</v>
      </c>
    </row>
    <row r="14" spans="1:9" ht="90" customHeight="1" x14ac:dyDescent="0.25">
      <c r="A14" s="311" t="s">
        <v>600</v>
      </c>
      <c r="B14" s="311"/>
      <c r="C14" s="311"/>
      <c r="D14" s="311"/>
      <c r="E14" s="311"/>
      <c r="F14" s="311"/>
      <c r="G14" s="311"/>
      <c r="H14" s="311"/>
      <c r="I14" s="311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topLeftCell="A24" zoomScale="110" zoomScaleNormal="90" zoomScaleSheetLayoutView="110" workbookViewId="0">
      <selection activeCell="A35" activeCellId="16" sqref="A2:I2 A3:A6 I3:I6 A7:I8 A9:H14 B15:I15 A16:I16 A15 A17:H20 A21:I22 A23:I23 A24:A28 A29 A31:I35 A48:I48 A48:I48 A35:I47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344" t="s">
        <v>686</v>
      </c>
      <c r="B1" s="345"/>
      <c r="C1" s="345"/>
      <c r="D1" s="345"/>
      <c r="E1" s="345"/>
      <c r="F1" s="345"/>
      <c r="G1" s="345"/>
      <c r="H1" s="345"/>
      <c r="I1" s="346"/>
    </row>
    <row r="2" spans="1:9" ht="18.75" x14ac:dyDescent="0.25">
      <c r="A2" s="339" t="s">
        <v>631</v>
      </c>
      <c r="B2" s="304"/>
      <c r="C2" s="304"/>
      <c r="D2" s="304"/>
      <c r="E2" s="304"/>
      <c r="F2" s="304"/>
      <c r="G2" s="304"/>
      <c r="H2" s="304"/>
      <c r="I2" s="340"/>
    </row>
    <row r="3" spans="1:9" x14ac:dyDescent="0.25">
      <c r="A3" s="241" t="s">
        <v>11</v>
      </c>
      <c r="B3" s="341"/>
      <c r="C3" s="341"/>
      <c r="D3" s="341"/>
      <c r="E3" s="341"/>
      <c r="F3" s="341"/>
      <c r="G3" s="341"/>
      <c r="H3" s="341"/>
      <c r="I3" s="242" t="s">
        <v>15</v>
      </c>
    </row>
    <row r="4" spans="1:9" x14ac:dyDescent="0.25">
      <c r="A4" s="241" t="s">
        <v>12</v>
      </c>
      <c r="B4" s="341"/>
      <c r="C4" s="341"/>
      <c r="D4" s="341"/>
      <c r="E4" s="341"/>
      <c r="F4" s="341"/>
      <c r="G4" s="341"/>
      <c r="H4" s="341"/>
      <c r="I4" s="342">
        <f>I23</f>
        <v>0.24666704095238123</v>
      </c>
    </row>
    <row r="5" spans="1:9" x14ac:dyDescent="0.25">
      <c r="A5" s="241" t="s">
        <v>13</v>
      </c>
      <c r="B5" s="341"/>
      <c r="C5" s="341"/>
      <c r="D5" s="341"/>
      <c r="E5" s="341"/>
      <c r="F5" s="341"/>
      <c r="G5" s="341"/>
      <c r="H5" s="341"/>
      <c r="I5" s="343"/>
    </row>
    <row r="6" spans="1:9" x14ac:dyDescent="0.25">
      <c r="A6" s="241" t="s">
        <v>14</v>
      </c>
      <c r="B6" s="341"/>
      <c r="C6" s="341"/>
      <c r="D6" s="341"/>
      <c r="E6" s="341"/>
      <c r="F6" s="341"/>
      <c r="G6" s="341"/>
      <c r="H6" s="341"/>
      <c r="I6" s="343"/>
    </row>
    <row r="7" spans="1:9" ht="15.75" customHeight="1" x14ac:dyDescent="0.25">
      <c r="A7" s="350" t="s">
        <v>446</v>
      </c>
      <c r="B7" s="351"/>
      <c r="C7" s="351"/>
      <c r="D7" s="351"/>
      <c r="E7" s="351"/>
      <c r="F7" s="351"/>
      <c r="G7" s="351"/>
      <c r="H7" s="351"/>
      <c r="I7" s="352"/>
    </row>
    <row r="8" spans="1:9" ht="15.75" customHeight="1" x14ac:dyDescent="0.25">
      <c r="A8" s="243" t="s">
        <v>436</v>
      </c>
      <c r="B8" s="353" t="s">
        <v>447</v>
      </c>
      <c r="C8" s="353"/>
      <c r="D8" s="353"/>
      <c r="E8" s="353"/>
      <c r="F8" s="353"/>
      <c r="G8" s="353"/>
      <c r="H8" s="353"/>
      <c r="I8" s="354"/>
    </row>
    <row r="9" spans="1:9" x14ac:dyDescent="0.25">
      <c r="A9" s="244">
        <v>1</v>
      </c>
      <c r="B9" s="330" t="s">
        <v>437</v>
      </c>
      <c r="C9" s="330"/>
      <c r="D9" s="330"/>
      <c r="E9" s="330"/>
      <c r="F9" s="330"/>
      <c r="G9" s="330"/>
      <c r="H9" s="330"/>
      <c r="I9" s="238">
        <v>4.0099999999999997E-2</v>
      </c>
    </row>
    <row r="10" spans="1:9" x14ac:dyDescent="0.25">
      <c r="A10" s="244">
        <v>2</v>
      </c>
      <c r="B10" s="330" t="s">
        <v>438</v>
      </c>
      <c r="C10" s="330"/>
      <c r="D10" s="330"/>
      <c r="E10" s="330"/>
      <c r="F10" s="330"/>
      <c r="G10" s="330"/>
      <c r="H10" s="330"/>
      <c r="I10" s="238">
        <v>4.0000000000000001E-3</v>
      </c>
    </row>
    <row r="11" spans="1:9" x14ac:dyDescent="0.25">
      <c r="A11" s="244">
        <v>3</v>
      </c>
      <c r="B11" s="330" t="s">
        <v>439</v>
      </c>
      <c r="C11" s="330"/>
      <c r="D11" s="330"/>
      <c r="E11" s="330"/>
      <c r="F11" s="330"/>
      <c r="G11" s="330"/>
      <c r="H11" s="330"/>
      <c r="I11" s="239">
        <v>5.5999999999999999E-3</v>
      </c>
    </row>
    <row r="12" spans="1:9" x14ac:dyDescent="0.25">
      <c r="A12" s="244">
        <v>4</v>
      </c>
      <c r="B12" s="330" t="s">
        <v>440</v>
      </c>
      <c r="C12" s="330"/>
      <c r="D12" s="330"/>
      <c r="E12" s="330"/>
      <c r="F12" s="330"/>
      <c r="G12" s="330"/>
      <c r="H12" s="330"/>
      <c r="I12" s="238">
        <v>1.11E-2</v>
      </c>
    </row>
    <row r="13" spans="1:9" x14ac:dyDescent="0.25">
      <c r="A13" s="244">
        <v>5</v>
      </c>
      <c r="B13" s="330" t="s">
        <v>441</v>
      </c>
      <c r="C13" s="330"/>
      <c r="D13" s="330"/>
      <c r="E13" s="330"/>
      <c r="F13" s="330"/>
      <c r="G13" s="330"/>
      <c r="H13" s="330"/>
      <c r="I13" s="238">
        <v>7.2999999999999995E-2</v>
      </c>
    </row>
    <row r="14" spans="1:9" x14ac:dyDescent="0.25">
      <c r="A14" s="244">
        <v>6</v>
      </c>
      <c r="B14" s="330" t="s">
        <v>442</v>
      </c>
      <c r="C14" s="330"/>
      <c r="D14" s="330"/>
      <c r="E14" s="330"/>
      <c r="F14" s="330"/>
      <c r="G14" s="330"/>
      <c r="H14" s="330"/>
      <c r="I14" s="238">
        <f>I21</f>
        <v>8.6499999999999994E-2</v>
      </c>
    </row>
    <row r="15" spans="1:9" x14ac:dyDescent="0.25">
      <c r="A15" s="244"/>
      <c r="B15" s="338"/>
      <c r="C15" s="338"/>
      <c r="D15" s="338"/>
      <c r="E15" s="338"/>
      <c r="F15" s="338"/>
      <c r="G15" s="338"/>
      <c r="H15" s="338"/>
      <c r="I15" s="245"/>
    </row>
    <row r="16" spans="1:9" x14ac:dyDescent="0.25">
      <c r="A16" s="243" t="s">
        <v>436</v>
      </c>
      <c r="B16" s="353" t="s">
        <v>443</v>
      </c>
      <c r="C16" s="353"/>
      <c r="D16" s="353"/>
      <c r="E16" s="353"/>
      <c r="F16" s="353"/>
      <c r="G16" s="353"/>
      <c r="H16" s="353"/>
      <c r="I16" s="354"/>
    </row>
    <row r="17" spans="1:9" x14ac:dyDescent="0.25">
      <c r="A17" s="244" t="s">
        <v>48</v>
      </c>
      <c r="B17" s="330" t="s">
        <v>429</v>
      </c>
      <c r="C17" s="330"/>
      <c r="D17" s="330"/>
      <c r="E17" s="330"/>
      <c r="F17" s="330"/>
      <c r="G17" s="330"/>
      <c r="H17" s="330"/>
      <c r="I17" s="240">
        <v>0.05</v>
      </c>
    </row>
    <row r="18" spans="1:9" x14ac:dyDescent="0.25">
      <c r="A18" s="244" t="s">
        <v>61</v>
      </c>
      <c r="B18" s="330" t="s">
        <v>426</v>
      </c>
      <c r="C18" s="330"/>
      <c r="D18" s="330"/>
      <c r="E18" s="330"/>
      <c r="F18" s="330"/>
      <c r="G18" s="330"/>
      <c r="H18" s="330"/>
      <c r="I18" s="238">
        <v>6.4999999999999997E-3</v>
      </c>
    </row>
    <row r="19" spans="1:9" x14ac:dyDescent="0.25">
      <c r="A19" s="244" t="s">
        <v>62</v>
      </c>
      <c r="B19" s="330" t="s">
        <v>427</v>
      </c>
      <c r="C19" s="330"/>
      <c r="D19" s="330"/>
      <c r="E19" s="330"/>
      <c r="F19" s="330"/>
      <c r="G19" s="330"/>
      <c r="H19" s="330"/>
      <c r="I19" s="238">
        <v>0.03</v>
      </c>
    </row>
    <row r="20" spans="1:9" x14ac:dyDescent="0.25">
      <c r="A20" s="244" t="s">
        <v>99</v>
      </c>
      <c r="B20" s="330" t="s">
        <v>428</v>
      </c>
      <c r="C20" s="330"/>
      <c r="D20" s="330"/>
      <c r="E20" s="330"/>
      <c r="F20" s="330"/>
      <c r="G20" s="330"/>
      <c r="H20" s="330"/>
      <c r="I20" s="238"/>
    </row>
    <row r="21" spans="1:9" x14ac:dyDescent="0.25">
      <c r="A21" s="334" t="s">
        <v>444</v>
      </c>
      <c r="B21" s="335"/>
      <c r="C21" s="335"/>
      <c r="D21" s="335"/>
      <c r="E21" s="335"/>
      <c r="F21" s="335"/>
      <c r="G21" s="335"/>
      <c r="H21" s="335"/>
      <c r="I21" s="237">
        <f>SUM(I17:I20)</f>
        <v>8.6499999999999994E-2</v>
      </c>
    </row>
    <row r="22" spans="1:9" x14ac:dyDescent="0.25">
      <c r="A22" s="334" t="s">
        <v>445</v>
      </c>
      <c r="B22" s="335"/>
      <c r="C22" s="335"/>
      <c r="D22" s="335"/>
      <c r="E22" s="335"/>
      <c r="F22" s="335"/>
      <c r="G22" s="335"/>
      <c r="H22" s="335"/>
      <c r="I22" s="336"/>
    </row>
    <row r="23" spans="1:9" x14ac:dyDescent="0.25">
      <c r="A23" s="337"/>
      <c r="B23" s="338"/>
      <c r="C23" s="338"/>
      <c r="D23" s="338"/>
      <c r="E23" s="338"/>
      <c r="F23" s="338"/>
      <c r="G23" s="338"/>
      <c r="H23" s="338"/>
      <c r="I23" s="246">
        <f>(((1+I9+I10+I11)*(1+I12)*(1+I13))/(1-I14))-1</f>
        <v>0.24666704095238123</v>
      </c>
    </row>
    <row r="24" spans="1:9" x14ac:dyDescent="0.25">
      <c r="A24" s="329" t="s">
        <v>435</v>
      </c>
      <c r="B24" s="323"/>
      <c r="C24" s="324"/>
      <c r="D24" s="324"/>
      <c r="E24" s="324"/>
      <c r="F24" s="324"/>
      <c r="G24" s="324"/>
      <c r="H24" s="324"/>
      <c r="I24" s="325"/>
    </row>
    <row r="25" spans="1:9" x14ac:dyDescent="0.25">
      <c r="A25" s="329"/>
      <c r="B25" s="326"/>
      <c r="C25" s="327"/>
      <c r="D25" s="327"/>
      <c r="E25" s="327"/>
      <c r="F25" s="327"/>
      <c r="G25" s="327"/>
      <c r="H25" s="327"/>
      <c r="I25" s="328"/>
    </row>
    <row r="26" spans="1:9" x14ac:dyDescent="0.25">
      <c r="A26" s="329"/>
      <c r="B26" s="326"/>
      <c r="C26" s="327"/>
      <c r="D26" s="327"/>
      <c r="E26" s="327"/>
      <c r="F26" s="327"/>
      <c r="G26" s="327"/>
      <c r="H26" s="327"/>
      <c r="I26" s="328"/>
    </row>
    <row r="27" spans="1:9" x14ac:dyDescent="0.25">
      <c r="A27" s="329"/>
      <c r="B27" s="326"/>
      <c r="C27" s="327"/>
      <c r="D27" s="327"/>
      <c r="E27" s="327"/>
      <c r="F27" s="327"/>
      <c r="G27" s="327"/>
      <c r="H27" s="327"/>
      <c r="I27" s="328"/>
    </row>
    <row r="28" spans="1:9" x14ac:dyDescent="0.25">
      <c r="A28" s="329"/>
      <c r="B28" s="326"/>
      <c r="C28" s="327"/>
      <c r="D28" s="327"/>
      <c r="E28" s="327"/>
      <c r="F28" s="327"/>
      <c r="G28" s="327"/>
      <c r="H28" s="327"/>
      <c r="I28" s="328"/>
    </row>
    <row r="29" spans="1:9" x14ac:dyDescent="0.25">
      <c r="A29" s="247" t="s">
        <v>430</v>
      </c>
      <c r="B29" s="320"/>
      <c r="C29" s="321"/>
      <c r="D29" s="321"/>
      <c r="E29" s="321"/>
      <c r="F29" s="321"/>
      <c r="G29" s="321"/>
      <c r="H29" s="321"/>
      <c r="I29" s="322"/>
    </row>
    <row r="30" spans="1:9" ht="30" customHeight="1" x14ac:dyDescent="0.25">
      <c r="A30" s="358" t="s">
        <v>552</v>
      </c>
      <c r="B30" s="359"/>
      <c r="C30" s="359"/>
      <c r="D30" s="359"/>
      <c r="E30" s="359"/>
      <c r="F30" s="359"/>
      <c r="G30" s="359"/>
      <c r="H30" s="359"/>
      <c r="I30" s="360"/>
    </row>
    <row r="31" spans="1:9" ht="27" customHeight="1" x14ac:dyDescent="0.25">
      <c r="A31" s="331" t="s">
        <v>431</v>
      </c>
      <c r="B31" s="332"/>
      <c r="C31" s="332"/>
      <c r="D31" s="332"/>
      <c r="E31" s="332"/>
      <c r="F31" s="332"/>
      <c r="G31" s="332"/>
      <c r="H31" s="332"/>
      <c r="I31" s="333"/>
    </row>
    <row r="32" spans="1:9" ht="25.5" customHeight="1" x14ac:dyDescent="0.25">
      <c r="A32" s="331" t="s">
        <v>432</v>
      </c>
      <c r="B32" s="332"/>
      <c r="C32" s="332"/>
      <c r="D32" s="332"/>
      <c r="E32" s="332"/>
      <c r="F32" s="332"/>
      <c r="G32" s="332"/>
      <c r="H32" s="332"/>
      <c r="I32" s="333"/>
    </row>
    <row r="33" spans="1:9" ht="38.25" customHeight="1" x14ac:dyDescent="0.25">
      <c r="A33" s="331" t="s">
        <v>433</v>
      </c>
      <c r="B33" s="332"/>
      <c r="C33" s="332"/>
      <c r="D33" s="332"/>
      <c r="E33" s="332"/>
      <c r="F33" s="332"/>
      <c r="G33" s="332"/>
      <c r="H33" s="332"/>
      <c r="I33" s="333"/>
    </row>
    <row r="34" spans="1:9" ht="55.5" customHeight="1" x14ac:dyDescent="0.25">
      <c r="A34" s="331" t="s">
        <v>434</v>
      </c>
      <c r="B34" s="332"/>
      <c r="C34" s="332"/>
      <c r="D34" s="332"/>
      <c r="E34" s="332"/>
      <c r="F34" s="332"/>
      <c r="G34" s="332"/>
      <c r="H34" s="332"/>
      <c r="I34" s="333"/>
    </row>
    <row r="35" spans="1:9" x14ac:dyDescent="0.25">
      <c r="A35" s="355" t="s">
        <v>448</v>
      </c>
      <c r="B35" s="356"/>
      <c r="C35" s="356"/>
      <c r="D35" s="356"/>
      <c r="E35" s="356"/>
      <c r="F35" s="356"/>
      <c r="G35" s="356"/>
      <c r="H35" s="356"/>
      <c r="I35" s="357"/>
    </row>
    <row r="36" spans="1:9" x14ac:dyDescent="0.25">
      <c r="A36" s="315"/>
      <c r="B36" s="316"/>
      <c r="C36" s="316"/>
      <c r="D36" s="316"/>
      <c r="E36" s="316"/>
      <c r="F36" s="316"/>
      <c r="G36" s="316"/>
      <c r="H36" s="316"/>
      <c r="I36" s="317"/>
    </row>
    <row r="37" spans="1:9" x14ac:dyDescent="0.25">
      <c r="A37" s="318"/>
      <c r="B37" s="277"/>
      <c r="C37" s="277"/>
      <c r="D37" s="277"/>
      <c r="E37" s="277"/>
      <c r="F37" s="277"/>
      <c r="G37" s="277"/>
      <c r="H37" s="277"/>
      <c r="I37" s="319"/>
    </row>
    <row r="38" spans="1:9" x14ac:dyDescent="0.25">
      <c r="A38" s="318"/>
      <c r="B38" s="277"/>
      <c r="C38" s="277"/>
      <c r="D38" s="277"/>
      <c r="E38" s="277"/>
      <c r="F38" s="277"/>
      <c r="G38" s="277"/>
      <c r="H38" s="277"/>
      <c r="I38" s="319"/>
    </row>
    <row r="39" spans="1:9" x14ac:dyDescent="0.25">
      <c r="A39" s="318"/>
      <c r="B39" s="277"/>
      <c r="C39" s="277"/>
      <c r="D39" s="277"/>
      <c r="E39" s="277"/>
      <c r="F39" s="277"/>
      <c r="G39" s="277"/>
      <c r="H39" s="277"/>
      <c r="I39" s="319"/>
    </row>
    <row r="40" spans="1:9" x14ac:dyDescent="0.25">
      <c r="A40" s="318"/>
      <c r="B40" s="277"/>
      <c r="C40" s="277"/>
      <c r="D40" s="277"/>
      <c r="E40" s="277"/>
      <c r="F40" s="277"/>
      <c r="G40" s="277"/>
      <c r="H40" s="277"/>
      <c r="I40" s="319"/>
    </row>
    <row r="41" spans="1:9" x14ac:dyDescent="0.25">
      <c r="A41" s="318"/>
      <c r="B41" s="277"/>
      <c r="C41" s="277"/>
      <c r="D41" s="277"/>
      <c r="E41" s="277"/>
      <c r="F41" s="277"/>
      <c r="G41" s="277"/>
      <c r="H41" s="277"/>
      <c r="I41" s="319"/>
    </row>
    <row r="42" spans="1:9" x14ac:dyDescent="0.25">
      <c r="A42" s="318"/>
      <c r="B42" s="277"/>
      <c r="C42" s="277"/>
      <c r="D42" s="277"/>
      <c r="E42" s="277"/>
      <c r="F42" s="277"/>
      <c r="G42" s="277"/>
      <c r="H42" s="277"/>
      <c r="I42" s="319"/>
    </row>
    <row r="43" spans="1:9" x14ac:dyDescent="0.25">
      <c r="A43" s="318"/>
      <c r="B43" s="277"/>
      <c r="C43" s="277"/>
      <c r="D43" s="277"/>
      <c r="E43" s="277"/>
      <c r="F43" s="277"/>
      <c r="G43" s="277"/>
      <c r="H43" s="277"/>
      <c r="I43" s="319"/>
    </row>
    <row r="44" spans="1:9" x14ac:dyDescent="0.25">
      <c r="A44" s="318"/>
      <c r="B44" s="277"/>
      <c r="C44" s="277"/>
      <c r="D44" s="277"/>
      <c r="E44" s="277"/>
      <c r="F44" s="277"/>
      <c r="G44" s="277"/>
      <c r="H44" s="277"/>
      <c r="I44" s="319"/>
    </row>
    <row r="45" spans="1:9" x14ac:dyDescent="0.25">
      <c r="A45" s="318"/>
      <c r="B45" s="277"/>
      <c r="C45" s="277"/>
      <c r="D45" s="277"/>
      <c r="E45" s="277"/>
      <c r="F45" s="277"/>
      <c r="G45" s="277"/>
      <c r="H45" s="277"/>
      <c r="I45" s="319"/>
    </row>
    <row r="46" spans="1:9" x14ac:dyDescent="0.25">
      <c r="A46" s="318"/>
      <c r="B46" s="277"/>
      <c r="C46" s="277"/>
      <c r="D46" s="277"/>
      <c r="E46" s="277"/>
      <c r="F46" s="277"/>
      <c r="G46" s="277"/>
      <c r="H46" s="277"/>
      <c r="I46" s="319"/>
    </row>
    <row r="47" spans="1:9" x14ac:dyDescent="0.25">
      <c r="A47" s="318"/>
      <c r="B47" s="277"/>
      <c r="C47" s="277"/>
      <c r="D47" s="277"/>
      <c r="E47" s="277"/>
      <c r="F47" s="277"/>
      <c r="G47" s="277"/>
      <c r="H47" s="277"/>
      <c r="I47" s="319"/>
    </row>
    <row r="48" spans="1:9" ht="90" customHeight="1" thickBot="1" x14ac:dyDescent="0.3">
      <c r="A48" s="347" t="s">
        <v>601</v>
      </c>
      <c r="B48" s="348"/>
      <c r="C48" s="348"/>
      <c r="D48" s="348"/>
      <c r="E48" s="348"/>
      <c r="F48" s="348"/>
      <c r="G48" s="348"/>
      <c r="H48" s="348"/>
      <c r="I48" s="349"/>
    </row>
  </sheetData>
  <sheetProtection password="F990" sheet="1" objects="1" scenarios="1"/>
  <mergeCells count="35"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2:I2"/>
    <mergeCell ref="B3:H3"/>
    <mergeCell ref="B4:H4"/>
    <mergeCell ref="I4:I6"/>
    <mergeCell ref="B5:H5"/>
    <mergeCell ref="B6:H6"/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A7" activeCellId="3" sqref="A2:I2 A3:A6 I3:I6 A7:I16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9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</row>
    <row r="2" spans="1:9" ht="18.75" x14ac:dyDescent="0.25">
      <c r="A2" s="304" t="s">
        <v>51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5">
      <c r="A3" s="202" t="s">
        <v>11</v>
      </c>
      <c r="B3" s="341"/>
      <c r="C3" s="341"/>
      <c r="D3" s="341"/>
      <c r="E3" s="341"/>
      <c r="F3" s="341"/>
      <c r="G3" s="341"/>
      <c r="H3" s="341"/>
      <c r="I3" s="173" t="s">
        <v>16</v>
      </c>
    </row>
    <row r="4" spans="1:9" x14ac:dyDescent="0.25">
      <c r="A4" s="202" t="s">
        <v>12</v>
      </c>
      <c r="B4" s="341"/>
      <c r="C4" s="341"/>
      <c r="D4" s="341"/>
      <c r="E4" s="341"/>
      <c r="F4" s="341"/>
      <c r="G4" s="341"/>
      <c r="H4" s="341"/>
      <c r="I4" s="174" t="str">
        <f>'PLANILHA ORÇAMENTÁRIA'!H4</f>
        <v>RR - Fevereiro/2018</v>
      </c>
    </row>
    <row r="5" spans="1:9" x14ac:dyDescent="0.25">
      <c r="A5" s="202" t="s">
        <v>13</v>
      </c>
      <c r="B5" s="341"/>
      <c r="C5" s="341"/>
      <c r="D5" s="341"/>
      <c r="E5" s="341"/>
      <c r="F5" s="341"/>
      <c r="G5" s="341"/>
      <c r="H5" s="341"/>
      <c r="I5" s="173" t="s">
        <v>17</v>
      </c>
    </row>
    <row r="6" spans="1:9" x14ac:dyDescent="0.25">
      <c r="A6" s="202" t="s">
        <v>14</v>
      </c>
      <c r="B6" s="341"/>
      <c r="C6" s="341"/>
      <c r="D6" s="341"/>
      <c r="E6" s="341"/>
      <c r="F6" s="341"/>
      <c r="G6" s="341"/>
      <c r="H6" s="341"/>
      <c r="I6" s="175" t="str">
        <f>'PLANILHA ORÇAMENTÁRIA'!H6</f>
        <v>RR - Setembro/2017</v>
      </c>
    </row>
    <row r="7" spans="1:9" x14ac:dyDescent="0.25">
      <c r="A7" s="351" t="s">
        <v>451</v>
      </c>
      <c r="B7" s="351"/>
      <c r="C7" s="351"/>
      <c r="D7" s="351"/>
      <c r="E7" s="351"/>
      <c r="F7" s="351"/>
      <c r="G7" s="351"/>
      <c r="H7" s="351"/>
      <c r="I7" s="351"/>
    </row>
    <row r="8" spans="1:9" x14ac:dyDescent="0.25">
      <c r="A8" s="351" t="s">
        <v>452</v>
      </c>
      <c r="B8" s="351"/>
      <c r="C8" s="351"/>
      <c r="D8" s="351"/>
      <c r="E8" s="351"/>
      <c r="F8" s="351"/>
      <c r="G8" s="351"/>
      <c r="H8" s="351"/>
      <c r="I8" s="351"/>
    </row>
    <row r="9" spans="1:9" ht="30" x14ac:dyDescent="0.25">
      <c r="A9" s="172" t="s">
        <v>128</v>
      </c>
      <c r="B9" s="362" t="s">
        <v>609</v>
      </c>
      <c r="C9" s="362"/>
      <c r="D9" s="362"/>
      <c r="E9" s="362"/>
      <c r="F9" s="172" t="s">
        <v>19</v>
      </c>
      <c r="G9" s="172" t="s">
        <v>3</v>
      </c>
      <c r="H9" s="172" t="s">
        <v>238</v>
      </c>
      <c r="I9" s="172" t="s">
        <v>240</v>
      </c>
    </row>
    <row r="10" spans="1:9" ht="15.75" x14ac:dyDescent="0.25">
      <c r="A10" s="177" t="s">
        <v>129</v>
      </c>
      <c r="B10" s="177">
        <v>1379</v>
      </c>
      <c r="C10" s="364" t="s">
        <v>605</v>
      </c>
      <c r="D10" s="364"/>
      <c r="E10" s="364"/>
      <c r="F10" s="233" t="s">
        <v>118</v>
      </c>
      <c r="G10" s="248">
        <v>7.5</v>
      </c>
      <c r="H10" s="248">
        <v>0.53</v>
      </c>
      <c r="I10" s="249">
        <f>G10*H10</f>
        <v>3.9750000000000001</v>
      </c>
    </row>
    <row r="11" spans="1:9" ht="15.75" customHeight="1" x14ac:dyDescent="0.25">
      <c r="A11" s="177" t="s">
        <v>130</v>
      </c>
      <c r="B11" s="177">
        <v>370</v>
      </c>
      <c r="C11" s="361" t="s">
        <v>606</v>
      </c>
      <c r="D11" s="361"/>
      <c r="E11" s="361"/>
      <c r="F11" s="233" t="s">
        <v>29</v>
      </c>
      <c r="G11" s="248">
        <v>0.01</v>
      </c>
      <c r="H11" s="248">
        <v>60</v>
      </c>
      <c r="I11" s="249">
        <f t="shared" ref="I11:I14" si="0">G11*H11</f>
        <v>0.6</v>
      </c>
    </row>
    <row r="12" spans="1:9" ht="15.75" customHeight="1" x14ac:dyDescent="0.25">
      <c r="A12" s="177" t="s">
        <v>131</v>
      </c>
      <c r="B12" s="177">
        <v>38135</v>
      </c>
      <c r="C12" s="361" t="s">
        <v>607</v>
      </c>
      <c r="D12" s="361"/>
      <c r="E12" s="361"/>
      <c r="F12" s="233" t="s">
        <v>19</v>
      </c>
      <c r="G12" s="248">
        <v>1.02</v>
      </c>
      <c r="H12" s="248">
        <v>53.55</v>
      </c>
      <c r="I12" s="249">
        <f t="shared" si="0"/>
        <v>54.620999999999995</v>
      </c>
    </row>
    <row r="13" spans="1:9" ht="15.75" customHeight="1" x14ac:dyDescent="0.25">
      <c r="A13" s="177" t="s">
        <v>132</v>
      </c>
      <c r="B13" s="177">
        <v>88309</v>
      </c>
      <c r="C13" s="361" t="s">
        <v>608</v>
      </c>
      <c r="D13" s="361"/>
      <c r="E13" s="361"/>
      <c r="F13" s="233" t="s">
        <v>119</v>
      </c>
      <c r="G13" s="248">
        <v>0.6</v>
      </c>
      <c r="H13" s="248">
        <v>19.14</v>
      </c>
      <c r="I13" s="249">
        <f t="shared" si="0"/>
        <v>11.484</v>
      </c>
    </row>
    <row r="14" spans="1:9" ht="15.75" x14ac:dyDescent="0.25">
      <c r="A14" s="177" t="s">
        <v>133</v>
      </c>
      <c r="B14" s="177">
        <v>88316</v>
      </c>
      <c r="C14" s="361" t="s">
        <v>604</v>
      </c>
      <c r="D14" s="361"/>
      <c r="E14" s="361"/>
      <c r="F14" s="233" t="s">
        <v>119</v>
      </c>
      <c r="G14" s="248">
        <v>0.5</v>
      </c>
      <c r="H14" s="248">
        <v>15.12</v>
      </c>
      <c r="I14" s="249">
        <f t="shared" si="0"/>
        <v>7.56</v>
      </c>
    </row>
    <row r="15" spans="1:9" ht="16.5" customHeight="1" x14ac:dyDescent="0.25">
      <c r="A15" s="363" t="s">
        <v>50</v>
      </c>
      <c r="B15" s="363"/>
      <c r="C15" s="363"/>
      <c r="D15" s="363"/>
      <c r="E15" s="363"/>
      <c r="F15" s="363"/>
      <c r="G15" s="363"/>
      <c r="H15" s="363"/>
      <c r="I15" s="249">
        <f>SUM(I10:I14)</f>
        <v>78.239999999999995</v>
      </c>
    </row>
    <row r="16" spans="1:9" ht="90" customHeight="1" x14ac:dyDescent="0.25">
      <c r="A16" s="311" t="s">
        <v>601</v>
      </c>
      <c r="B16" s="311"/>
      <c r="C16" s="311"/>
      <c r="D16" s="311"/>
      <c r="E16" s="311"/>
      <c r="F16" s="311"/>
      <c r="G16" s="311"/>
      <c r="H16" s="311"/>
      <c r="I16" s="311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A7" activeCellId="4" sqref="A2:M2 A3:A6 L3:M6 A7:M7 A7:M35"/>
    </sheetView>
  </sheetViews>
  <sheetFormatPr defaultRowHeight="15" x14ac:dyDescent="0.25"/>
  <cols>
    <col min="1" max="1" width="9.140625" style="1"/>
    <col min="2" max="2" width="70.7109375" style="1" bestFit="1" customWidth="1"/>
    <col min="3" max="3" width="20.28515625" style="1" customWidth="1"/>
    <col min="4" max="4" width="9.28515625" style="1" customWidth="1"/>
    <col min="5" max="5" width="21.28515625" style="250" customWidth="1"/>
    <col min="6" max="6" width="8.5703125" style="250" customWidth="1"/>
    <col min="7" max="7" width="21.85546875" style="250" customWidth="1"/>
    <col min="8" max="8" width="7.85546875" style="250" customWidth="1"/>
    <col min="9" max="9" width="20.140625" style="250" customWidth="1"/>
    <col min="10" max="10" width="9.140625" style="250"/>
    <col min="11" max="11" width="19.85546875" style="250" customWidth="1"/>
    <col min="12" max="12" width="9.140625" style="250"/>
    <col min="13" max="13" width="24" style="250" customWidth="1"/>
    <col min="14" max="14" width="10.28515625" style="1" customWidth="1"/>
    <col min="15" max="15" width="13" style="1" customWidth="1"/>
    <col min="16" max="16384" width="9.140625" style="1"/>
  </cols>
  <sheetData>
    <row r="1" spans="1:13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 ht="18.75" x14ac:dyDescent="0.25">
      <c r="A2" s="304" t="s">
        <v>449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x14ac:dyDescent="0.25">
      <c r="A3" s="251" t="s">
        <v>11</v>
      </c>
      <c r="B3" s="365"/>
      <c r="C3" s="366"/>
      <c r="D3" s="366"/>
      <c r="E3" s="366"/>
      <c r="F3" s="366"/>
      <c r="G3" s="366"/>
      <c r="H3" s="366"/>
      <c r="I3" s="366"/>
      <c r="J3" s="366"/>
      <c r="K3" s="367"/>
      <c r="L3" s="305" t="s">
        <v>15</v>
      </c>
      <c r="M3" s="173" t="s">
        <v>16</v>
      </c>
    </row>
    <row r="4" spans="1:13" x14ac:dyDescent="0.25">
      <c r="A4" s="251" t="s">
        <v>12</v>
      </c>
      <c r="B4" s="365"/>
      <c r="C4" s="366"/>
      <c r="D4" s="366"/>
      <c r="E4" s="366"/>
      <c r="F4" s="366"/>
      <c r="G4" s="366"/>
      <c r="H4" s="366"/>
      <c r="I4" s="366"/>
      <c r="J4" s="366"/>
      <c r="K4" s="367"/>
      <c r="L4" s="305"/>
      <c r="M4" s="174" t="str">
        <f>'PLANILHA ORÇAMENTÁRIA'!H4</f>
        <v>RR - Fevereiro/2018</v>
      </c>
    </row>
    <row r="5" spans="1:13" x14ac:dyDescent="0.25">
      <c r="A5" s="251" t="s">
        <v>13</v>
      </c>
      <c r="B5" s="365"/>
      <c r="C5" s="366"/>
      <c r="D5" s="366"/>
      <c r="E5" s="366"/>
      <c r="F5" s="366"/>
      <c r="G5" s="366"/>
      <c r="H5" s="366"/>
      <c r="I5" s="366"/>
      <c r="J5" s="366"/>
      <c r="K5" s="367"/>
      <c r="L5" s="310">
        <f>BDI!I23</f>
        <v>0.24666704095238123</v>
      </c>
      <c r="M5" s="173" t="s">
        <v>17</v>
      </c>
    </row>
    <row r="6" spans="1:13" x14ac:dyDescent="0.25">
      <c r="A6" s="251" t="s">
        <v>14</v>
      </c>
      <c r="B6" s="365"/>
      <c r="C6" s="366"/>
      <c r="D6" s="366"/>
      <c r="E6" s="366"/>
      <c r="F6" s="366"/>
      <c r="G6" s="366"/>
      <c r="H6" s="366"/>
      <c r="I6" s="366"/>
      <c r="J6" s="366"/>
      <c r="K6" s="367"/>
      <c r="L6" s="310"/>
      <c r="M6" s="175" t="str">
        <f>'PLANILHA ORÇAMENTÁRIA'!H6</f>
        <v>RR - Setembro/2017</v>
      </c>
    </row>
    <row r="7" spans="1:13" x14ac:dyDescent="0.25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</row>
    <row r="8" spans="1:13" x14ac:dyDescent="0.25">
      <c r="A8" s="351" t="s">
        <v>364</v>
      </c>
      <c r="B8" s="351" t="s">
        <v>365</v>
      </c>
      <c r="C8" s="351" t="s">
        <v>366</v>
      </c>
      <c r="D8" s="351"/>
      <c r="E8" s="351" t="s">
        <v>367</v>
      </c>
      <c r="F8" s="351"/>
      <c r="G8" s="351" t="s">
        <v>368</v>
      </c>
      <c r="H8" s="351"/>
      <c r="I8" s="351" t="s">
        <v>369</v>
      </c>
      <c r="J8" s="368"/>
      <c r="K8" s="351" t="s">
        <v>370</v>
      </c>
      <c r="L8" s="368"/>
      <c r="M8" s="351" t="s">
        <v>50</v>
      </c>
    </row>
    <row r="9" spans="1:13" x14ac:dyDescent="0.25">
      <c r="A9" s="351"/>
      <c r="B9" s="351"/>
      <c r="C9" s="351"/>
      <c r="D9" s="351"/>
      <c r="E9" s="351"/>
      <c r="F9" s="351"/>
      <c r="G9" s="351"/>
      <c r="H9" s="351"/>
      <c r="I9" s="368"/>
      <c r="J9" s="368"/>
      <c r="K9" s="368"/>
      <c r="L9" s="368"/>
      <c r="M9" s="368"/>
    </row>
    <row r="10" spans="1:13" x14ac:dyDescent="0.25">
      <c r="A10" s="351"/>
      <c r="B10" s="351"/>
      <c r="C10" s="252" t="s">
        <v>371</v>
      </c>
      <c r="D10" s="252" t="s">
        <v>372</v>
      </c>
      <c r="E10" s="252" t="s">
        <v>371</v>
      </c>
      <c r="F10" s="252" t="s">
        <v>372</v>
      </c>
      <c r="G10" s="252" t="s">
        <v>371</v>
      </c>
      <c r="H10" s="252" t="s">
        <v>372</v>
      </c>
      <c r="I10" s="252" t="s">
        <v>371</v>
      </c>
      <c r="J10" s="252" t="s">
        <v>372</v>
      </c>
      <c r="K10" s="252" t="s">
        <v>371</v>
      </c>
      <c r="L10" s="252" t="s">
        <v>372</v>
      </c>
      <c r="M10" s="252" t="s">
        <v>371</v>
      </c>
    </row>
    <row r="11" spans="1:13" x14ac:dyDescent="0.25">
      <c r="A11" s="173">
        <v>1</v>
      </c>
      <c r="B11" s="171" t="str">
        <f>'[1]PLANILHA ORÇAMENTÁRIA'!C9</f>
        <v>ADMINISTRAÇÃO LOCAL DA OBRA</v>
      </c>
      <c r="C11" s="253" t="e">
        <f>'PLANILHA ORÇAMENTÁRIA'!#REF!</f>
        <v>#REF!</v>
      </c>
      <c r="D11" s="254">
        <v>1</v>
      </c>
      <c r="E11" s="255" t="e">
        <f>$C$11/4</f>
        <v>#REF!</v>
      </c>
      <c r="F11" s="256" t="e">
        <f>E11/$C$11</f>
        <v>#REF!</v>
      </c>
      <c r="G11" s="255" t="e">
        <f>$C$11/4</f>
        <v>#REF!</v>
      </c>
      <c r="H11" s="256" t="e">
        <f>G11/$C$11</f>
        <v>#REF!</v>
      </c>
      <c r="I11" s="255" t="e">
        <f>$C$11/4</f>
        <v>#REF!</v>
      </c>
      <c r="J11" s="256" t="e">
        <f>I11/$C$11</f>
        <v>#REF!</v>
      </c>
      <c r="K11" s="255" t="e">
        <f>$C$11/4</f>
        <v>#REF!</v>
      </c>
      <c r="L11" s="256" t="e">
        <f>K11/$C$11</f>
        <v>#REF!</v>
      </c>
      <c r="M11" s="257" t="e">
        <f>E11+G11+I11+K11</f>
        <v>#REF!</v>
      </c>
    </row>
    <row r="12" spans="1:13" x14ac:dyDescent="0.25">
      <c r="A12" s="173"/>
      <c r="B12" s="171"/>
      <c r="C12" s="198"/>
      <c r="D12" s="258"/>
      <c r="E12" s="370"/>
      <c r="F12" s="370"/>
      <c r="G12" s="370"/>
      <c r="H12" s="370"/>
      <c r="I12" s="370"/>
      <c r="J12" s="370"/>
      <c r="K12" s="370"/>
      <c r="L12" s="370"/>
      <c r="M12" s="259"/>
    </row>
    <row r="13" spans="1:13" x14ac:dyDescent="0.25">
      <c r="A13" s="173">
        <v>2</v>
      </c>
      <c r="B13" s="171" t="str">
        <f>'[1]PLANILHA ORÇAMENTÁRIA'!C12</f>
        <v>MOBILIZAÇÃO E DESMOBILIZAÇÃO DE EQUIPAMENTOS</v>
      </c>
      <c r="C13" s="253" t="e">
        <f>'PLANILHA ORÇAMENTÁRIA'!#REF!</f>
        <v>#REF!</v>
      </c>
      <c r="D13" s="254">
        <v>1</v>
      </c>
      <c r="E13" s="255" t="e">
        <f>$C$13/2</f>
        <v>#REF!</v>
      </c>
      <c r="F13" s="256" t="e">
        <f>E13/$C$13</f>
        <v>#REF!</v>
      </c>
      <c r="G13" s="259"/>
      <c r="H13" s="259"/>
      <c r="I13" s="259"/>
      <c r="J13" s="259"/>
      <c r="K13" s="255" t="e">
        <f>$C$13/2</f>
        <v>#REF!</v>
      </c>
      <c r="L13" s="256" t="e">
        <f>K13/$C$13</f>
        <v>#REF!</v>
      </c>
      <c r="M13" s="257" t="e">
        <f>E13+G13+I13+K13</f>
        <v>#REF!</v>
      </c>
    </row>
    <row r="14" spans="1:13" x14ac:dyDescent="0.25">
      <c r="A14" s="173"/>
      <c r="B14" s="171"/>
      <c r="C14" s="198"/>
      <c r="D14" s="258"/>
      <c r="E14" s="370"/>
      <c r="F14" s="370"/>
      <c r="G14" s="259"/>
      <c r="H14" s="259"/>
      <c r="I14" s="259"/>
      <c r="J14" s="259"/>
      <c r="K14" s="370"/>
      <c r="L14" s="370"/>
      <c r="M14" s="259"/>
    </row>
    <row r="15" spans="1:13" x14ac:dyDescent="0.25">
      <c r="A15" s="173">
        <v>3</v>
      </c>
      <c r="B15" s="171" t="str">
        <f>'[1]PLANILHA ORÇAMENTÁRIA'!C15</f>
        <v>SERVIÇOS PRELIMINARES</v>
      </c>
      <c r="C15" s="253" t="e">
        <f>'PLANILHA ORÇAMENTÁRIA'!#REF!</f>
        <v>#REF!</v>
      </c>
      <c r="D15" s="254">
        <v>1</v>
      </c>
      <c r="E15" s="257" t="e">
        <f>C15</f>
        <v>#REF!</v>
      </c>
      <c r="F15" s="256" t="e">
        <f>E15/$C$15</f>
        <v>#REF!</v>
      </c>
      <c r="G15" s="259"/>
      <c r="H15" s="259"/>
      <c r="I15" s="259"/>
      <c r="J15" s="259"/>
      <c r="K15" s="259"/>
      <c r="L15" s="259"/>
      <c r="M15" s="257" t="e">
        <f>E15+G15+I15+K15</f>
        <v>#REF!</v>
      </c>
    </row>
    <row r="16" spans="1:13" x14ac:dyDescent="0.25">
      <c r="A16" s="173"/>
      <c r="B16" s="171"/>
      <c r="C16" s="198"/>
      <c r="D16" s="258"/>
      <c r="E16" s="370"/>
      <c r="F16" s="370"/>
      <c r="G16" s="259"/>
      <c r="H16" s="259"/>
      <c r="I16" s="259"/>
      <c r="J16" s="259"/>
      <c r="K16" s="259"/>
      <c r="L16" s="259"/>
      <c r="M16" s="259"/>
    </row>
    <row r="17" spans="1:13" x14ac:dyDescent="0.25">
      <c r="A17" s="173">
        <v>4</v>
      </c>
      <c r="B17" s="171" t="str">
        <f>'[1]PLANILHA ORÇAMENTÁRIA'!C30</f>
        <v>TERRAPLANAGEM</v>
      </c>
      <c r="C17" s="253" t="e">
        <f>'PLANILHA ORÇAMENTÁRIA'!#REF!</f>
        <v>#REF!</v>
      </c>
      <c r="D17" s="254">
        <v>1</v>
      </c>
      <c r="E17" s="260" t="e">
        <f>$C$17/3</f>
        <v>#REF!</v>
      </c>
      <c r="F17" s="261" t="e">
        <f>E17/$C$17</f>
        <v>#REF!</v>
      </c>
      <c r="G17" s="260" t="e">
        <f>$C$17/3</f>
        <v>#REF!</v>
      </c>
      <c r="H17" s="261" t="e">
        <f>G17/$C$17</f>
        <v>#REF!</v>
      </c>
      <c r="I17" s="260" t="e">
        <f>$C$17/3</f>
        <v>#REF!</v>
      </c>
      <c r="J17" s="261" t="e">
        <f>I17/$C$17</f>
        <v>#REF!</v>
      </c>
      <c r="K17" s="259"/>
      <c r="L17" s="259"/>
      <c r="M17" s="257" t="e">
        <f>E17+G17+I17+K17</f>
        <v>#REF!</v>
      </c>
    </row>
    <row r="18" spans="1:13" x14ac:dyDescent="0.25">
      <c r="A18" s="173"/>
      <c r="B18" s="171"/>
      <c r="C18" s="198"/>
      <c r="D18" s="258"/>
      <c r="E18" s="370"/>
      <c r="F18" s="370"/>
      <c r="G18" s="370"/>
      <c r="H18" s="370"/>
      <c r="I18" s="370"/>
      <c r="J18" s="370"/>
      <c r="K18" s="259"/>
      <c r="L18" s="259"/>
      <c r="M18" s="259"/>
    </row>
    <row r="19" spans="1:13" x14ac:dyDescent="0.25">
      <c r="A19" s="173">
        <v>5</v>
      </c>
      <c r="B19" s="171" t="str">
        <f>'[1]PLANILHA ORÇAMENTÁRIA'!C43</f>
        <v>PAVIMENTAÇÃO</v>
      </c>
      <c r="C19" s="253" t="e">
        <f>'PLANILHA ORÇAMENTÁRIA'!#REF!</f>
        <v>#REF!</v>
      </c>
      <c r="D19" s="254">
        <v>1</v>
      </c>
      <c r="E19" s="259"/>
      <c r="F19" s="259"/>
      <c r="G19" s="262" t="e">
        <f>$C$19/3</f>
        <v>#REF!</v>
      </c>
      <c r="H19" s="263" t="e">
        <f>G19/$C$19</f>
        <v>#REF!</v>
      </c>
      <c r="I19" s="262" t="e">
        <f>$C$19/3</f>
        <v>#REF!</v>
      </c>
      <c r="J19" s="263" t="e">
        <f>I19/$C$19</f>
        <v>#REF!</v>
      </c>
      <c r="K19" s="262" t="e">
        <f>$C$19/3</f>
        <v>#REF!</v>
      </c>
      <c r="L19" s="263" t="e">
        <f>K19/$C$19</f>
        <v>#REF!</v>
      </c>
      <c r="M19" s="257" t="e">
        <f>E19+G19+I19+K19</f>
        <v>#REF!</v>
      </c>
    </row>
    <row r="20" spans="1:13" x14ac:dyDescent="0.25">
      <c r="A20" s="173"/>
      <c r="B20" s="171"/>
      <c r="C20" s="198"/>
      <c r="D20" s="258"/>
      <c r="E20" s="259"/>
      <c r="F20" s="259"/>
      <c r="G20" s="370"/>
      <c r="H20" s="370"/>
      <c r="I20" s="370"/>
      <c r="J20" s="370"/>
      <c r="K20" s="370"/>
      <c r="L20" s="370"/>
      <c r="M20" s="259"/>
    </row>
    <row r="21" spans="1:13" x14ac:dyDescent="0.25">
      <c r="A21" s="173">
        <v>6</v>
      </c>
      <c r="B21" s="171" t="str">
        <f>'[1]PLANILHA ORÇAMENTÁRIA'!C57</f>
        <v>TRANSPORTE</v>
      </c>
      <c r="C21" s="253" t="e">
        <f>'PLANILHA ORÇAMENTÁRIA'!#REF!</f>
        <v>#REF!</v>
      </c>
      <c r="D21" s="254">
        <v>1</v>
      </c>
      <c r="E21" s="262" t="e">
        <f>$C$21/4</f>
        <v>#REF!</v>
      </c>
      <c r="F21" s="261" t="e">
        <f>E21/$C$21</f>
        <v>#REF!</v>
      </c>
      <c r="G21" s="262" t="e">
        <f>$C$21/4</f>
        <v>#REF!</v>
      </c>
      <c r="H21" s="261" t="e">
        <f>G21/$C$21</f>
        <v>#REF!</v>
      </c>
      <c r="I21" s="262" t="e">
        <f>$C$21/4</f>
        <v>#REF!</v>
      </c>
      <c r="J21" s="261" t="e">
        <f>I21/$C$21</f>
        <v>#REF!</v>
      </c>
      <c r="K21" s="262" t="e">
        <f>$C$21/4</f>
        <v>#REF!</v>
      </c>
      <c r="L21" s="261" t="e">
        <f>K21/$C$21</f>
        <v>#REF!</v>
      </c>
      <c r="M21" s="257" t="e">
        <f>E21+G21+I21+K21</f>
        <v>#REF!</v>
      </c>
    </row>
    <row r="22" spans="1:13" x14ac:dyDescent="0.25">
      <c r="A22" s="173"/>
      <c r="B22" s="171"/>
      <c r="C22" s="198"/>
      <c r="D22" s="258"/>
      <c r="E22" s="370"/>
      <c r="F22" s="370"/>
      <c r="G22" s="370"/>
      <c r="H22" s="370"/>
      <c r="I22" s="370"/>
      <c r="J22" s="370"/>
      <c r="K22" s="370"/>
      <c r="L22" s="370"/>
      <c r="M22" s="259"/>
    </row>
    <row r="23" spans="1:13" x14ac:dyDescent="0.25">
      <c r="A23" s="173">
        <v>7</v>
      </c>
      <c r="B23" s="171" t="str">
        <f>'[1]PLANILHA ORÇAMENTÁRIA'!C71</f>
        <v>DRENAGEM SUPERFICIAL - GUIAS E SARJETAS</v>
      </c>
      <c r="C23" s="253" t="e">
        <f>'PLANILHA ORÇAMENTÁRIA'!#REF!</f>
        <v>#REF!</v>
      </c>
      <c r="D23" s="254">
        <v>1</v>
      </c>
      <c r="E23" s="259"/>
      <c r="F23" s="259"/>
      <c r="G23" s="259"/>
      <c r="H23" s="259"/>
      <c r="I23" s="262" t="e">
        <f>$C$23/2</f>
        <v>#REF!</v>
      </c>
      <c r="J23" s="261" t="e">
        <f>I23/$C$23</f>
        <v>#REF!</v>
      </c>
      <c r="K23" s="262" t="e">
        <f>$C$23/2</f>
        <v>#REF!</v>
      </c>
      <c r="L23" s="261" t="e">
        <f>K23/$C$23</f>
        <v>#REF!</v>
      </c>
      <c r="M23" s="257" t="e">
        <f>E23+G23+I23+K23</f>
        <v>#REF!</v>
      </c>
    </row>
    <row r="24" spans="1:13" x14ac:dyDescent="0.25">
      <c r="A24" s="173"/>
      <c r="B24" s="171"/>
      <c r="C24" s="198"/>
      <c r="D24" s="258"/>
      <c r="E24" s="259"/>
      <c r="F24" s="259"/>
      <c r="G24" s="259"/>
      <c r="H24" s="259"/>
      <c r="I24" s="370"/>
      <c r="J24" s="370"/>
      <c r="K24" s="370"/>
      <c r="L24" s="370"/>
      <c r="M24" s="259"/>
    </row>
    <row r="25" spans="1:13" x14ac:dyDescent="0.25">
      <c r="A25" s="173">
        <v>8</v>
      </c>
      <c r="B25" s="171" t="str">
        <f>'[1]PLANILHA ORÇAMENTÁRIA'!C90</f>
        <v>DRENAGEM SUPERFICIAL  - BUEIROS E POÇOS DE VISITAS</v>
      </c>
      <c r="C25" s="253" t="e">
        <f>'PLANILHA ORÇAMENTÁRIA'!#REF!</f>
        <v>#REF!</v>
      </c>
      <c r="D25" s="254">
        <v>1</v>
      </c>
      <c r="E25" s="259"/>
      <c r="F25" s="259"/>
      <c r="G25" s="262" t="e">
        <f>$C$25/2</f>
        <v>#REF!</v>
      </c>
      <c r="H25" s="261" t="e">
        <f>G25/$C$25</f>
        <v>#REF!</v>
      </c>
      <c r="I25" s="262" t="e">
        <f>$C$25/2</f>
        <v>#REF!</v>
      </c>
      <c r="J25" s="261" t="e">
        <f>I25/$C$25</f>
        <v>#REF!</v>
      </c>
      <c r="K25" s="259"/>
      <c r="L25" s="259"/>
      <c r="M25" s="257" t="e">
        <f>E25+G25+I25+K25</f>
        <v>#REF!</v>
      </c>
    </row>
    <row r="26" spans="1:13" x14ac:dyDescent="0.25">
      <c r="A26" s="173"/>
      <c r="B26" s="171"/>
      <c r="C26" s="198"/>
      <c r="D26" s="258"/>
      <c r="E26" s="259"/>
      <c r="F26" s="259"/>
      <c r="G26" s="370"/>
      <c r="H26" s="370"/>
      <c r="I26" s="370"/>
      <c r="J26" s="370"/>
      <c r="K26" s="264"/>
      <c r="L26" s="264"/>
      <c r="M26" s="259"/>
    </row>
    <row r="27" spans="1:13" x14ac:dyDescent="0.25">
      <c r="A27" s="173">
        <v>9</v>
      </c>
      <c r="B27" s="171" t="str">
        <f>'[1]PLANILHA ORÇAMENTÁRIA'!C207</f>
        <v>CALÇADA EM CONCRETO</v>
      </c>
      <c r="C27" s="253" t="e">
        <f>'PLANILHA ORÇAMENTÁRIA'!#REF!</f>
        <v>#REF!</v>
      </c>
      <c r="D27" s="254">
        <v>1</v>
      </c>
      <c r="E27" s="259"/>
      <c r="F27" s="259"/>
      <c r="G27" s="259"/>
      <c r="H27" s="259"/>
      <c r="I27" s="259"/>
      <c r="J27" s="259"/>
      <c r="K27" s="257" t="e">
        <f>C27</f>
        <v>#REF!</v>
      </c>
      <c r="L27" s="256" t="e">
        <f>K27/$C$27</f>
        <v>#REF!</v>
      </c>
      <c r="M27" s="257" t="e">
        <f>E27+G27+I27+K27</f>
        <v>#REF!</v>
      </c>
    </row>
    <row r="28" spans="1:13" x14ac:dyDescent="0.25">
      <c r="A28" s="173"/>
      <c r="B28" s="171"/>
      <c r="C28" s="198"/>
      <c r="D28" s="258"/>
      <c r="E28" s="259"/>
      <c r="F28" s="259"/>
      <c r="G28" s="259"/>
      <c r="H28" s="259"/>
      <c r="I28" s="259"/>
      <c r="J28" s="259"/>
      <c r="K28" s="370"/>
      <c r="L28" s="370"/>
      <c r="M28" s="259"/>
    </row>
    <row r="29" spans="1:13" x14ac:dyDescent="0.25">
      <c r="A29" s="173">
        <v>10</v>
      </c>
      <c r="B29" s="171" t="str">
        <f>'[1]PLANILHA ORÇAMENTÁRIA'!C214</f>
        <v>SINALIZAÇÃO VIÁRIA</v>
      </c>
      <c r="C29" s="253" t="e">
        <f>'PLANILHA ORÇAMENTÁRIA'!#REF!</f>
        <v>#REF!</v>
      </c>
      <c r="D29" s="254">
        <v>1</v>
      </c>
      <c r="E29" s="259"/>
      <c r="F29" s="259"/>
      <c r="G29" s="259"/>
      <c r="H29" s="259"/>
      <c r="I29" s="259"/>
      <c r="J29" s="259"/>
      <c r="K29" s="257" t="e">
        <f>C29</f>
        <v>#REF!</v>
      </c>
      <c r="L29" s="256" t="e">
        <f>K29/$C$29</f>
        <v>#REF!</v>
      </c>
      <c r="M29" s="257" t="e">
        <f>E29+G29+I29+K29</f>
        <v>#REF!</v>
      </c>
    </row>
    <row r="30" spans="1:13" x14ac:dyDescent="0.25">
      <c r="A30" s="173"/>
      <c r="B30" s="171"/>
      <c r="C30" s="198"/>
      <c r="D30" s="258"/>
      <c r="E30" s="259"/>
      <c r="F30" s="259"/>
      <c r="G30" s="259"/>
      <c r="H30" s="259"/>
      <c r="I30" s="259"/>
      <c r="J30" s="259"/>
      <c r="K30" s="370"/>
      <c r="L30" s="370"/>
      <c r="M30" s="259"/>
    </row>
    <row r="31" spans="1:13" x14ac:dyDescent="0.25">
      <c r="A31" s="173">
        <v>11</v>
      </c>
      <c r="B31" s="171" t="str">
        <f>'[1]PLANILHA ORÇAMENTÁRIA'!C218</f>
        <v>IDENTIFICAÇÃO VIÁRIA</v>
      </c>
      <c r="C31" s="253" t="e">
        <f>'PLANILHA ORÇAMENTÁRIA'!#REF!</f>
        <v>#REF!</v>
      </c>
      <c r="D31" s="254">
        <v>1</v>
      </c>
      <c r="E31" s="259"/>
      <c r="F31" s="259"/>
      <c r="G31" s="259"/>
      <c r="H31" s="259"/>
      <c r="I31" s="259"/>
      <c r="J31" s="259"/>
      <c r="K31" s="257" t="e">
        <f>C31</f>
        <v>#REF!</v>
      </c>
      <c r="L31" s="256" t="e">
        <f>K31/$C$31</f>
        <v>#REF!</v>
      </c>
      <c r="M31" s="257" t="e">
        <f>E31+G31+I31+K31</f>
        <v>#REF!</v>
      </c>
    </row>
    <row r="32" spans="1:13" x14ac:dyDescent="0.25">
      <c r="A32" s="265"/>
      <c r="B32" s="265"/>
      <c r="C32" s="265"/>
      <c r="D32" s="265"/>
      <c r="E32" s="173"/>
      <c r="F32" s="173"/>
      <c r="G32" s="173"/>
      <c r="H32" s="173"/>
      <c r="I32" s="173"/>
      <c r="J32" s="173"/>
      <c r="K32" s="372"/>
      <c r="L32" s="372"/>
      <c r="M32" s="173"/>
    </row>
    <row r="33" spans="1:13" x14ac:dyDescent="0.25">
      <c r="A33" s="371" t="s">
        <v>373</v>
      </c>
      <c r="B33" s="371"/>
      <c r="C33" s="371"/>
      <c r="D33" s="371"/>
      <c r="E33" s="266" t="e">
        <f>E11+E13+E15+E17+E19+E21+E23+E25+E27+E29+E31</f>
        <v>#REF!</v>
      </c>
      <c r="F33" s="266"/>
      <c r="G33" s="266" t="e">
        <f>G11+G13+G15+G17+G19+G21+G23+G25+G27+G29+G31</f>
        <v>#REF!</v>
      </c>
      <c r="H33" s="266"/>
      <c r="I33" s="266" t="e">
        <f>I11+I13+I15+I17+I19+I21+I23+I25+I27+I29+I31</f>
        <v>#REF!</v>
      </c>
      <c r="J33" s="266"/>
      <c r="K33" s="266" t="e">
        <f>K11+K13+K15+K17+K19+K21+K23+K25+K27+K29+K31</f>
        <v>#REF!</v>
      </c>
      <c r="L33" s="266"/>
      <c r="M33" s="266" t="e">
        <f>M11+M13+M15+M17+M19+M21+M23+M25+M27+M29+M31</f>
        <v>#REF!</v>
      </c>
    </row>
    <row r="34" spans="1:13" x14ac:dyDescent="0.25">
      <c r="A34" s="371" t="s">
        <v>374</v>
      </c>
      <c r="B34" s="371"/>
      <c r="C34" s="371"/>
      <c r="D34" s="371"/>
      <c r="E34" s="266" t="e">
        <f>E33</f>
        <v>#REF!</v>
      </c>
      <c r="F34" s="266"/>
      <c r="G34" s="266" t="e">
        <f>G33+E34</f>
        <v>#REF!</v>
      </c>
      <c r="H34" s="266"/>
      <c r="I34" s="266" t="e">
        <f>I33+G34</f>
        <v>#REF!</v>
      </c>
      <c r="J34" s="266"/>
      <c r="K34" s="266" t="e">
        <f>K33+I34</f>
        <v>#REF!</v>
      </c>
      <c r="L34" s="266"/>
      <c r="M34" s="266" t="e">
        <f>M33</f>
        <v>#REF!</v>
      </c>
    </row>
    <row r="35" spans="1:13" ht="90" customHeight="1" x14ac:dyDescent="0.25">
      <c r="A35" s="311" t="s">
        <v>600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</row>
  </sheetData>
  <sheetProtection password="F990" sheet="1" objects="1" scenarios="1"/>
  <mergeCells count="44">
    <mergeCell ref="K28:L28"/>
    <mergeCell ref="G20:H20"/>
    <mergeCell ref="I20:J20"/>
    <mergeCell ref="A34:D34"/>
    <mergeCell ref="A33:D33"/>
    <mergeCell ref="A35:M35"/>
    <mergeCell ref="K20:L20"/>
    <mergeCell ref="E22:F22"/>
    <mergeCell ref="G22:H22"/>
    <mergeCell ref="I22:J22"/>
    <mergeCell ref="K22:L22"/>
    <mergeCell ref="K30:L30"/>
    <mergeCell ref="K32:L32"/>
    <mergeCell ref="I24:J24"/>
    <mergeCell ref="K24:L24"/>
    <mergeCell ref="G26:H26"/>
    <mergeCell ref="I26:J26"/>
    <mergeCell ref="E14:F14"/>
    <mergeCell ref="K14:L14"/>
    <mergeCell ref="E16:F16"/>
    <mergeCell ref="E18:F18"/>
    <mergeCell ref="G18:H18"/>
    <mergeCell ref="I18:J18"/>
    <mergeCell ref="B5:K5"/>
    <mergeCell ref="E12:F12"/>
    <mergeCell ref="G12:H12"/>
    <mergeCell ref="I12:J12"/>
    <mergeCell ref="K12:L12"/>
    <mergeCell ref="B6:K6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  <mergeCell ref="B3:K3"/>
    <mergeCell ref="B4:K4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topLeftCell="A4" zoomScaleNormal="100" zoomScaleSheetLayoutView="100" workbookViewId="0">
      <selection activeCell="J36" sqref="J36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303" t="s">
        <v>686</v>
      </c>
      <c r="B1" s="303"/>
      <c r="C1" s="303"/>
      <c r="D1" s="303"/>
      <c r="E1" s="303"/>
    </row>
    <row r="2" spans="1:5" ht="18.75" x14ac:dyDescent="0.25">
      <c r="A2" s="304" t="s">
        <v>485</v>
      </c>
      <c r="B2" s="304"/>
      <c r="C2" s="304"/>
      <c r="D2" s="304"/>
      <c r="E2" s="304"/>
    </row>
    <row r="3" spans="1:5" x14ac:dyDescent="0.25">
      <c r="A3" s="251" t="s">
        <v>11</v>
      </c>
      <c r="B3" s="341"/>
      <c r="C3" s="341"/>
      <c r="D3" s="305" t="s">
        <v>15</v>
      </c>
      <c r="E3" s="173" t="s">
        <v>16</v>
      </c>
    </row>
    <row r="4" spans="1:5" x14ac:dyDescent="0.25">
      <c r="A4" s="251" t="s">
        <v>12</v>
      </c>
      <c r="B4" s="341"/>
      <c r="C4" s="341"/>
      <c r="D4" s="305"/>
      <c r="E4" s="174" t="str">
        <f>'PLANILHA ORÇAMENTÁRIA'!H4</f>
        <v>RR - Fevereiro/2018</v>
      </c>
    </row>
    <row r="5" spans="1:5" x14ac:dyDescent="0.25">
      <c r="A5" s="251" t="s">
        <v>13</v>
      </c>
      <c r="B5" s="341"/>
      <c r="C5" s="341"/>
      <c r="D5" s="310">
        <f>BDI!I23</f>
        <v>0.24666704095238123</v>
      </c>
      <c r="E5" s="173" t="s">
        <v>17</v>
      </c>
    </row>
    <row r="6" spans="1:5" x14ac:dyDescent="0.25">
      <c r="A6" s="251" t="s">
        <v>14</v>
      </c>
      <c r="B6" s="341"/>
      <c r="C6" s="341"/>
      <c r="D6" s="310"/>
      <c r="E6" s="175" t="str">
        <f>'PLANILHA ORÇAMENTÁRIA'!H6</f>
        <v>RR - Setembro/2017</v>
      </c>
    </row>
    <row r="7" spans="1:5" x14ac:dyDescent="0.25">
      <c r="A7" s="351" t="s">
        <v>486</v>
      </c>
      <c r="B7" s="351"/>
      <c r="C7" s="351"/>
      <c r="D7" s="351"/>
      <c r="E7" s="351"/>
    </row>
    <row r="8" spans="1:5" ht="15" customHeight="1" x14ac:dyDescent="0.25">
      <c r="A8" s="353" t="s">
        <v>1</v>
      </c>
      <c r="B8" s="353" t="s">
        <v>487</v>
      </c>
      <c r="C8" s="353"/>
      <c r="D8" s="353" t="s">
        <v>685</v>
      </c>
      <c r="E8" s="353"/>
    </row>
    <row r="9" spans="1:5" x14ac:dyDescent="0.25">
      <c r="A9" s="353"/>
      <c r="B9" s="353"/>
      <c r="C9" s="353"/>
      <c r="D9" s="172" t="s">
        <v>488</v>
      </c>
      <c r="E9" s="172" t="s">
        <v>489</v>
      </c>
    </row>
    <row r="10" spans="1:5" x14ac:dyDescent="0.25">
      <c r="A10" s="351" t="s">
        <v>490</v>
      </c>
      <c r="B10" s="351"/>
      <c r="C10" s="351"/>
      <c r="D10" s="351"/>
      <c r="E10" s="351"/>
    </row>
    <row r="11" spans="1:5" x14ac:dyDescent="0.25">
      <c r="A11" s="270" t="s">
        <v>491</v>
      </c>
      <c r="B11" s="373" t="s">
        <v>492</v>
      </c>
      <c r="C11" s="373"/>
      <c r="D11" s="267"/>
      <c r="E11" s="267"/>
    </row>
    <row r="12" spans="1:5" x14ac:dyDescent="0.25">
      <c r="A12" s="270" t="s">
        <v>493</v>
      </c>
      <c r="B12" s="373" t="s">
        <v>494</v>
      </c>
      <c r="C12" s="373"/>
      <c r="D12" s="267"/>
      <c r="E12" s="267"/>
    </row>
    <row r="13" spans="1:5" x14ac:dyDescent="0.25">
      <c r="A13" s="270" t="s">
        <v>495</v>
      </c>
      <c r="B13" s="373" t="s">
        <v>496</v>
      </c>
      <c r="C13" s="373"/>
      <c r="D13" s="267"/>
      <c r="E13" s="267"/>
    </row>
    <row r="14" spans="1:5" x14ac:dyDescent="0.25">
      <c r="A14" s="270" t="s">
        <v>497</v>
      </c>
      <c r="B14" s="373" t="s">
        <v>498</v>
      </c>
      <c r="C14" s="373"/>
      <c r="D14" s="267"/>
      <c r="E14" s="267"/>
    </row>
    <row r="15" spans="1:5" x14ac:dyDescent="0.25">
      <c r="A15" s="270" t="s">
        <v>499</v>
      </c>
      <c r="B15" s="373" t="s">
        <v>500</v>
      </c>
      <c r="C15" s="373"/>
      <c r="D15" s="267"/>
      <c r="E15" s="267"/>
    </row>
    <row r="16" spans="1:5" x14ac:dyDescent="0.25">
      <c r="A16" s="270" t="s">
        <v>501</v>
      </c>
      <c r="B16" s="373" t="s">
        <v>502</v>
      </c>
      <c r="C16" s="373"/>
      <c r="D16" s="267"/>
      <c r="E16" s="267"/>
    </row>
    <row r="17" spans="1:5" x14ac:dyDescent="0.25">
      <c r="A17" s="270" t="s">
        <v>503</v>
      </c>
      <c r="B17" s="373" t="s">
        <v>504</v>
      </c>
      <c r="C17" s="373"/>
      <c r="D17" s="267"/>
      <c r="E17" s="267"/>
    </row>
    <row r="18" spans="1:5" x14ac:dyDescent="0.25">
      <c r="A18" s="270" t="s">
        <v>505</v>
      </c>
      <c r="B18" s="373" t="s">
        <v>506</v>
      </c>
      <c r="C18" s="373"/>
      <c r="D18" s="267"/>
      <c r="E18" s="267"/>
    </row>
    <row r="19" spans="1:5" x14ac:dyDescent="0.25">
      <c r="A19" s="270" t="s">
        <v>507</v>
      </c>
      <c r="B19" s="373" t="s">
        <v>508</v>
      </c>
      <c r="C19" s="373"/>
      <c r="D19" s="267"/>
      <c r="E19" s="267"/>
    </row>
    <row r="20" spans="1:5" x14ac:dyDescent="0.25">
      <c r="A20" s="172" t="s">
        <v>509</v>
      </c>
      <c r="B20" s="353" t="s">
        <v>510</v>
      </c>
      <c r="C20" s="353"/>
      <c r="D20" s="271">
        <f>SUM(D11:D19)</f>
        <v>0</v>
      </c>
      <c r="E20" s="271">
        <f>SUM(E11:E19)</f>
        <v>0</v>
      </c>
    </row>
    <row r="21" spans="1:5" x14ac:dyDescent="0.25">
      <c r="A21" s="351" t="s">
        <v>511</v>
      </c>
      <c r="B21" s="351"/>
      <c r="C21" s="351"/>
      <c r="D21" s="351"/>
      <c r="E21" s="351"/>
    </row>
    <row r="22" spans="1:5" x14ac:dyDescent="0.25">
      <c r="A22" s="270" t="s">
        <v>512</v>
      </c>
      <c r="B22" s="373" t="s">
        <v>513</v>
      </c>
      <c r="C22" s="373"/>
      <c r="D22" s="267"/>
      <c r="E22" s="268"/>
    </row>
    <row r="23" spans="1:5" x14ac:dyDescent="0.25">
      <c r="A23" s="270" t="s">
        <v>514</v>
      </c>
      <c r="B23" s="373" t="s">
        <v>515</v>
      </c>
      <c r="C23" s="373"/>
      <c r="D23" s="267"/>
      <c r="E23" s="268"/>
    </row>
    <row r="24" spans="1:5" x14ac:dyDescent="0.25">
      <c r="A24" s="270" t="s">
        <v>516</v>
      </c>
      <c r="B24" s="373" t="s">
        <v>517</v>
      </c>
      <c r="C24" s="373"/>
      <c r="D24" s="267"/>
      <c r="E24" s="267"/>
    </row>
    <row r="25" spans="1:5" x14ac:dyDescent="0.25">
      <c r="A25" s="270" t="s">
        <v>518</v>
      </c>
      <c r="B25" s="373" t="s">
        <v>519</v>
      </c>
      <c r="C25" s="373"/>
      <c r="D25" s="267"/>
      <c r="E25" s="267"/>
    </row>
    <row r="26" spans="1:5" x14ac:dyDescent="0.25">
      <c r="A26" s="270" t="s">
        <v>520</v>
      </c>
      <c r="B26" s="373" t="s">
        <v>521</v>
      </c>
      <c r="C26" s="373"/>
      <c r="D26" s="267"/>
      <c r="E26" s="267"/>
    </row>
    <row r="27" spans="1:5" x14ac:dyDescent="0.25">
      <c r="A27" s="270" t="s">
        <v>522</v>
      </c>
      <c r="B27" s="373" t="s">
        <v>523</v>
      </c>
      <c r="C27" s="373"/>
      <c r="D27" s="267"/>
      <c r="E27" s="267"/>
    </row>
    <row r="28" spans="1:5" x14ac:dyDescent="0.25">
      <c r="A28" s="270" t="s">
        <v>524</v>
      </c>
      <c r="B28" s="373" t="s">
        <v>525</v>
      </c>
      <c r="C28" s="373"/>
      <c r="D28" s="267"/>
      <c r="E28" s="268"/>
    </row>
    <row r="29" spans="1:5" x14ac:dyDescent="0.25">
      <c r="A29" s="270" t="s">
        <v>526</v>
      </c>
      <c r="B29" s="373" t="s">
        <v>527</v>
      </c>
      <c r="C29" s="373"/>
      <c r="D29" s="267"/>
      <c r="E29" s="267"/>
    </row>
    <row r="30" spans="1:5" x14ac:dyDescent="0.25">
      <c r="A30" s="270" t="s">
        <v>528</v>
      </c>
      <c r="B30" s="373" t="s">
        <v>529</v>
      </c>
      <c r="C30" s="373"/>
      <c r="D30" s="267"/>
      <c r="E30" s="267"/>
    </row>
    <row r="31" spans="1:5" x14ac:dyDescent="0.25">
      <c r="A31" s="270" t="s">
        <v>530</v>
      </c>
      <c r="B31" s="373" t="s">
        <v>531</v>
      </c>
      <c r="C31" s="373"/>
      <c r="D31" s="267"/>
      <c r="E31" s="267"/>
    </row>
    <row r="32" spans="1:5" x14ac:dyDescent="0.25">
      <c r="A32" s="172" t="s">
        <v>532</v>
      </c>
      <c r="B32" s="353" t="s">
        <v>510</v>
      </c>
      <c r="C32" s="353"/>
      <c r="D32" s="271">
        <f>SUM(D22:D31)</f>
        <v>0</v>
      </c>
      <c r="E32" s="271">
        <f>SUM(E22:E31)</f>
        <v>0</v>
      </c>
    </row>
    <row r="33" spans="1:9" x14ac:dyDescent="0.25">
      <c r="A33" s="351" t="s">
        <v>533</v>
      </c>
      <c r="B33" s="351"/>
      <c r="C33" s="351"/>
      <c r="D33" s="351"/>
      <c r="E33" s="351"/>
    </row>
    <row r="34" spans="1:9" x14ac:dyDescent="0.25">
      <c r="A34" s="270" t="s">
        <v>534</v>
      </c>
      <c r="B34" s="373" t="s">
        <v>535</v>
      </c>
      <c r="C34" s="373"/>
      <c r="D34" s="267"/>
      <c r="E34" s="267"/>
    </row>
    <row r="35" spans="1:9" x14ac:dyDescent="0.25">
      <c r="A35" s="270" t="s">
        <v>536</v>
      </c>
      <c r="B35" s="373" t="s">
        <v>537</v>
      </c>
      <c r="C35" s="373"/>
      <c r="D35" s="267"/>
      <c r="E35" s="267"/>
    </row>
    <row r="36" spans="1:9" x14ac:dyDescent="0.25">
      <c r="A36" s="270" t="s">
        <v>538</v>
      </c>
      <c r="B36" s="373" t="s">
        <v>539</v>
      </c>
      <c r="C36" s="373"/>
      <c r="D36" s="267"/>
      <c r="E36" s="267"/>
    </row>
    <row r="37" spans="1:9" x14ac:dyDescent="0.25">
      <c r="A37" s="270" t="s">
        <v>540</v>
      </c>
      <c r="B37" s="373" t="s">
        <v>541</v>
      </c>
      <c r="C37" s="373"/>
      <c r="D37" s="267"/>
      <c r="E37" s="267"/>
    </row>
    <row r="38" spans="1:9" x14ac:dyDescent="0.25">
      <c r="A38" s="270" t="s">
        <v>542</v>
      </c>
      <c r="B38" s="373" t="s">
        <v>543</v>
      </c>
      <c r="C38" s="373"/>
      <c r="D38" s="267"/>
      <c r="E38" s="267"/>
    </row>
    <row r="39" spans="1:9" x14ac:dyDescent="0.25">
      <c r="A39" s="172" t="s">
        <v>544</v>
      </c>
      <c r="B39" s="353" t="s">
        <v>510</v>
      </c>
      <c r="C39" s="353"/>
      <c r="D39" s="271">
        <f>SUM(D34:D38)</f>
        <v>0</v>
      </c>
      <c r="E39" s="271">
        <f>SUM(E34:E38)</f>
        <v>0</v>
      </c>
    </row>
    <row r="40" spans="1:9" x14ac:dyDescent="0.25">
      <c r="A40" s="351" t="s">
        <v>545</v>
      </c>
      <c r="B40" s="351"/>
      <c r="C40" s="351"/>
      <c r="D40" s="351"/>
      <c r="E40" s="351"/>
    </row>
    <row r="41" spans="1:9" x14ac:dyDescent="0.25">
      <c r="A41" s="270" t="s">
        <v>546</v>
      </c>
      <c r="B41" s="373" t="s">
        <v>547</v>
      </c>
      <c r="C41" s="373"/>
      <c r="D41" s="267"/>
      <c r="E41" s="267"/>
    </row>
    <row r="42" spans="1:9" ht="37.5" customHeight="1" x14ac:dyDescent="0.25">
      <c r="A42" s="270" t="s">
        <v>548</v>
      </c>
      <c r="B42" s="374" t="s">
        <v>549</v>
      </c>
      <c r="C42" s="374"/>
      <c r="D42" s="269"/>
      <c r="E42" s="269"/>
    </row>
    <row r="43" spans="1:9" x14ac:dyDescent="0.25">
      <c r="A43" s="172" t="s">
        <v>550</v>
      </c>
      <c r="B43" s="353" t="s">
        <v>510</v>
      </c>
      <c r="C43" s="353"/>
      <c r="D43" s="271">
        <f>SUM(D41:D42)</f>
        <v>0</v>
      </c>
      <c r="E43" s="271">
        <f>SUM(E41:E42)</f>
        <v>0</v>
      </c>
    </row>
    <row r="44" spans="1:9" x14ac:dyDescent="0.25">
      <c r="A44" s="351" t="s">
        <v>551</v>
      </c>
      <c r="B44" s="351"/>
      <c r="C44" s="351"/>
      <c r="D44" s="272">
        <f>D20+D32+D39+D43</f>
        <v>0</v>
      </c>
      <c r="E44" s="272">
        <f>E20+E32+E39+E43</f>
        <v>0</v>
      </c>
    </row>
    <row r="45" spans="1:9" ht="90" customHeight="1" x14ac:dyDescent="0.25">
      <c r="A45" s="311" t="s">
        <v>601</v>
      </c>
      <c r="B45" s="311"/>
      <c r="C45" s="311"/>
      <c r="D45" s="311"/>
      <c r="E45" s="311"/>
      <c r="F45" s="218"/>
      <c r="G45" s="218"/>
      <c r="H45" s="218"/>
      <c r="I45" s="218"/>
    </row>
    <row r="46" spans="1:9" ht="15" customHeight="1" x14ac:dyDescent="0.25">
      <c r="A46" s="218"/>
      <c r="B46" s="218"/>
      <c r="C46" s="218"/>
      <c r="D46" s="218"/>
      <c r="E46" s="218"/>
      <c r="F46" s="218"/>
      <c r="G46" s="218"/>
      <c r="H46" s="218"/>
      <c r="I46" s="218"/>
    </row>
  </sheetData>
  <sheetProtection password="F990" sheet="1" objects="1" scenarios="1"/>
  <mergeCells count="48"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A15" sqref="A15:J15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292" t="s">
        <v>686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ht="18.75" x14ac:dyDescent="0.25">
      <c r="A2" s="295" t="s">
        <v>51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 x14ac:dyDescent="0.25">
      <c r="A3" s="10" t="s">
        <v>11</v>
      </c>
      <c r="B3" s="296"/>
      <c r="C3" s="296"/>
      <c r="D3" s="296"/>
      <c r="E3" s="296"/>
      <c r="F3" s="296"/>
      <c r="G3" s="296"/>
      <c r="H3" s="296"/>
      <c r="I3" s="137" t="s">
        <v>15</v>
      </c>
      <c r="J3" s="137" t="s">
        <v>16</v>
      </c>
    </row>
    <row r="4" spans="1:10" x14ac:dyDescent="0.25">
      <c r="A4" s="10" t="s">
        <v>12</v>
      </c>
      <c r="B4" s="296"/>
      <c r="C4" s="296"/>
      <c r="D4" s="296"/>
      <c r="E4" s="296"/>
      <c r="F4" s="296"/>
      <c r="G4" s="296"/>
      <c r="H4" s="296"/>
      <c r="I4" s="297">
        <f>BDI!I4</f>
        <v>0.24666704095238123</v>
      </c>
      <c r="J4" s="127" t="str">
        <f>'PLANILHA ORÇAMENTÁRIA'!H4</f>
        <v>RR - Fevereiro/2018</v>
      </c>
    </row>
    <row r="5" spans="1:10" x14ac:dyDescent="0.25">
      <c r="A5" s="10" t="s">
        <v>13</v>
      </c>
      <c r="B5" s="296"/>
      <c r="C5" s="296"/>
      <c r="D5" s="296"/>
      <c r="E5" s="296"/>
      <c r="F5" s="296"/>
      <c r="G5" s="296"/>
      <c r="H5" s="296"/>
      <c r="I5" s="298"/>
      <c r="J5" s="137" t="s">
        <v>17</v>
      </c>
    </row>
    <row r="6" spans="1:10" x14ac:dyDescent="0.25">
      <c r="A6" s="10" t="s">
        <v>14</v>
      </c>
      <c r="B6" s="296"/>
      <c r="C6" s="296"/>
      <c r="D6" s="296"/>
      <c r="E6" s="296"/>
      <c r="F6" s="296"/>
      <c r="G6" s="296"/>
      <c r="H6" s="296"/>
      <c r="I6" s="298"/>
      <c r="J6" s="128" t="str">
        <f>'PLANILHA ORÇAMENTÁRIA'!H6</f>
        <v>RR - Setembro/2017</v>
      </c>
    </row>
    <row r="7" spans="1:10" ht="15.75" x14ac:dyDescent="0.25">
      <c r="A7" s="294" t="s">
        <v>375</v>
      </c>
      <c r="B7" s="294"/>
      <c r="C7" s="294"/>
      <c r="D7" s="294"/>
      <c r="E7" s="294"/>
      <c r="F7" s="294"/>
      <c r="G7" s="294"/>
      <c r="H7" s="294"/>
      <c r="I7" s="294"/>
      <c r="J7" s="294"/>
    </row>
    <row r="8" spans="1:10" ht="15.75" x14ac:dyDescent="0.25">
      <c r="A8" s="294" t="s">
        <v>416</v>
      </c>
      <c r="B8" s="294"/>
      <c r="C8" s="294"/>
      <c r="D8" s="294"/>
      <c r="E8" s="294"/>
      <c r="F8" s="294"/>
      <c r="G8" s="294"/>
      <c r="H8" s="294"/>
      <c r="I8" s="294"/>
      <c r="J8" s="294"/>
    </row>
    <row r="9" spans="1:10" s="5" customFormat="1" ht="30" x14ac:dyDescent="0.25">
      <c r="A9" s="129" t="s">
        <v>364</v>
      </c>
      <c r="B9" s="129" t="s">
        <v>382</v>
      </c>
      <c r="C9" s="129" t="s">
        <v>1</v>
      </c>
      <c r="D9" s="129" t="s">
        <v>418</v>
      </c>
      <c r="E9" s="129" t="s">
        <v>422</v>
      </c>
      <c r="F9" s="129" t="s">
        <v>417</v>
      </c>
      <c r="G9" s="129" t="s">
        <v>419</v>
      </c>
      <c r="H9" s="129" t="s">
        <v>420</v>
      </c>
      <c r="I9" s="129" t="s">
        <v>380</v>
      </c>
      <c r="J9" s="129" t="s">
        <v>381</v>
      </c>
    </row>
    <row r="10" spans="1:10" x14ac:dyDescent="0.25">
      <c r="A10" s="131" t="s">
        <v>4</v>
      </c>
      <c r="B10" s="131" t="s">
        <v>16</v>
      </c>
      <c r="C10" s="131">
        <v>90778</v>
      </c>
      <c r="D10" s="28" t="s">
        <v>421</v>
      </c>
      <c r="E10" s="131" t="s">
        <v>423</v>
      </c>
      <c r="F10" s="138"/>
      <c r="G10" s="138"/>
      <c r="H10" s="131">
        <v>4</v>
      </c>
      <c r="I10" s="131">
        <v>101.33</v>
      </c>
      <c r="J10" s="139">
        <f>I10*F10*G10*H10</f>
        <v>0</v>
      </c>
    </row>
    <row r="11" spans="1:10" x14ac:dyDescent="0.25">
      <c r="A11" s="131" t="s">
        <v>384</v>
      </c>
      <c r="B11" s="131" t="s">
        <v>16</v>
      </c>
      <c r="C11" s="131">
        <v>90780</v>
      </c>
      <c r="D11" s="28" t="s">
        <v>424</v>
      </c>
      <c r="E11" s="131" t="s">
        <v>423</v>
      </c>
      <c r="F11" s="138"/>
      <c r="G11" s="138"/>
      <c r="H11" s="131">
        <v>4</v>
      </c>
      <c r="I11" s="375">
        <v>40</v>
      </c>
      <c r="J11" s="139">
        <f t="shared" ref="J11:J12" si="0">I11*F11*G11*H11</f>
        <v>0</v>
      </c>
    </row>
    <row r="12" spans="1:10" x14ac:dyDescent="0.25">
      <c r="A12" s="131" t="s">
        <v>385</v>
      </c>
      <c r="B12" s="131" t="s">
        <v>16</v>
      </c>
      <c r="C12" s="131">
        <v>90776</v>
      </c>
      <c r="D12" s="28" t="s">
        <v>425</v>
      </c>
      <c r="E12" s="131" t="s">
        <v>423</v>
      </c>
      <c r="F12" s="138"/>
      <c r="G12" s="138"/>
      <c r="H12" s="131">
        <v>4</v>
      </c>
      <c r="I12" s="131">
        <v>26.84</v>
      </c>
      <c r="J12" s="139">
        <f t="shared" si="0"/>
        <v>0</v>
      </c>
    </row>
    <row r="13" spans="1:10" x14ac:dyDescent="0.25">
      <c r="A13" s="293" t="s">
        <v>50</v>
      </c>
      <c r="B13" s="293"/>
      <c r="C13" s="293"/>
      <c r="D13" s="293"/>
      <c r="E13" s="293"/>
      <c r="F13" s="293"/>
      <c r="G13" s="293"/>
      <c r="H13" s="293"/>
      <c r="I13" s="293"/>
      <c r="J13" s="140">
        <f>SUM(J10:J12)</f>
        <v>0</v>
      </c>
    </row>
    <row r="14" spans="1:10" ht="15" customHeight="1" x14ac:dyDescent="0.25">
      <c r="A14" s="291" t="s">
        <v>632</v>
      </c>
      <c r="B14" s="291"/>
      <c r="C14" s="291"/>
      <c r="D14" s="291"/>
      <c r="E14" s="291"/>
      <c r="F14" s="291"/>
      <c r="G14" s="291"/>
      <c r="H14" s="291"/>
      <c r="I14" s="291"/>
      <c r="J14" s="291"/>
    </row>
    <row r="15" spans="1:10" ht="90" customHeight="1" x14ac:dyDescent="0.25">
      <c r="A15" s="290" t="s">
        <v>601</v>
      </c>
      <c r="B15" s="290"/>
      <c r="C15" s="290"/>
      <c r="D15" s="290"/>
      <c r="E15" s="290"/>
      <c r="F15" s="290"/>
      <c r="G15" s="290"/>
      <c r="H15" s="290"/>
      <c r="I15" s="290"/>
      <c r="J15" s="290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view="pageBreakPreview" zoomScale="70" zoomScaleNormal="70" zoomScaleSheetLayoutView="70" workbookViewId="0">
      <selection activeCell="J10" sqref="J10"/>
    </sheetView>
  </sheetViews>
  <sheetFormatPr defaultRowHeight="15" x14ac:dyDescent="0.25"/>
  <cols>
    <col min="1" max="1" width="12.85546875" style="5" customWidth="1"/>
    <col min="2" max="2" width="64.85546875" style="1" bestFit="1" customWidth="1"/>
    <col min="3" max="3" width="14.42578125" style="1" customWidth="1"/>
    <col min="4" max="4" width="13.42578125" style="1" bestFit="1" customWidth="1"/>
    <col min="5" max="5" width="12.85546875" style="1" customWidth="1"/>
    <col min="6" max="6" width="14" style="1" customWidth="1"/>
    <col min="7" max="7" width="16.42578125" style="1" customWidth="1"/>
    <col min="8" max="8" width="19.42578125" style="1" bestFit="1" customWidth="1"/>
    <col min="9" max="9" width="17.7109375" style="1" customWidth="1"/>
    <col min="10" max="10" width="15" style="1" customWidth="1"/>
    <col min="11" max="11" width="13.5703125" style="6" customWidth="1"/>
    <col min="12" max="12" width="12.5703125" style="1" customWidth="1"/>
    <col min="13" max="13" width="12.28515625" style="1" customWidth="1"/>
    <col min="14" max="14" width="35.140625" style="1" bestFit="1" customWidth="1"/>
    <col min="15" max="16384" width="9.140625" style="1"/>
  </cols>
  <sheetData>
    <row r="1" spans="1:14" ht="90" customHeight="1" x14ac:dyDescent="0.25">
      <c r="A1" s="292" t="s">
        <v>686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18.75" x14ac:dyDescent="0.25">
      <c r="A2" s="295" t="s">
        <v>553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x14ac:dyDescent="0.25">
      <c r="A3" s="125" t="s">
        <v>11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8" t="s">
        <v>15</v>
      </c>
      <c r="N3" s="126" t="s">
        <v>16</v>
      </c>
    </row>
    <row r="4" spans="1:14" x14ac:dyDescent="0.25">
      <c r="A4" s="125" t="s">
        <v>12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8"/>
      <c r="N4" s="127" t="str">
        <f>'PLANILHA ORÇAMENTÁRIA'!H4</f>
        <v>RR - Fevereiro/2018</v>
      </c>
    </row>
    <row r="5" spans="1:14" x14ac:dyDescent="0.25">
      <c r="A5" s="125" t="s">
        <v>13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300">
        <f>BDI!I23</f>
        <v>0.24666704095238123</v>
      </c>
      <c r="N5" s="126" t="s">
        <v>17</v>
      </c>
    </row>
    <row r="6" spans="1:14" x14ac:dyDescent="0.25">
      <c r="A6" s="125" t="s">
        <v>14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300"/>
      <c r="N6" s="128" t="str">
        <f>'PLANILHA ORÇAMENTÁRIA'!H6</f>
        <v>RR - Setembro/2017</v>
      </c>
    </row>
    <row r="7" spans="1:14" ht="22.5" customHeight="1" x14ac:dyDescent="0.25">
      <c r="A7" s="294" t="s">
        <v>415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</row>
    <row r="8" spans="1:14" ht="20.25" customHeight="1" x14ac:dyDescent="0.25">
      <c r="A8" s="294" t="s">
        <v>376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</row>
    <row r="9" spans="1:14" ht="30" x14ac:dyDescent="0.25">
      <c r="A9" s="129" t="s">
        <v>351</v>
      </c>
      <c r="B9" s="129" t="s">
        <v>377</v>
      </c>
      <c r="C9" s="129" t="s">
        <v>378</v>
      </c>
      <c r="D9" s="129" t="s">
        <v>379</v>
      </c>
      <c r="E9" s="129" t="s">
        <v>633</v>
      </c>
      <c r="F9" s="129" t="s">
        <v>634</v>
      </c>
      <c r="G9" s="129" t="s">
        <v>635</v>
      </c>
      <c r="H9" s="129" t="s">
        <v>3</v>
      </c>
      <c r="I9" s="129" t="s">
        <v>554</v>
      </c>
      <c r="J9" s="129" t="s">
        <v>636</v>
      </c>
      <c r="K9" s="130" t="s">
        <v>381</v>
      </c>
      <c r="L9" s="129" t="s">
        <v>382</v>
      </c>
      <c r="M9" s="129" t="s">
        <v>1</v>
      </c>
      <c r="N9" s="129" t="s">
        <v>383</v>
      </c>
    </row>
    <row r="10" spans="1:14" ht="60" x14ac:dyDescent="0.25">
      <c r="A10" s="131" t="s">
        <v>637</v>
      </c>
      <c r="B10" s="132" t="s">
        <v>389</v>
      </c>
      <c r="C10" s="133"/>
      <c r="D10" s="133"/>
      <c r="E10" s="133"/>
      <c r="F10" s="133"/>
      <c r="G10" s="133"/>
      <c r="H10" s="133"/>
      <c r="I10" s="134">
        <v>0.5</v>
      </c>
      <c r="J10" s="134">
        <v>182.60470000000001</v>
      </c>
      <c r="K10" s="144" t="e">
        <f>(((F10*E10*I10)/G10)*J10)*H10</f>
        <v>#DIV/0!</v>
      </c>
      <c r="L10" s="134" t="s">
        <v>17</v>
      </c>
      <c r="M10" s="134" t="s">
        <v>387</v>
      </c>
      <c r="N10" s="132" t="s">
        <v>386</v>
      </c>
    </row>
    <row r="11" spans="1:14" ht="45" x14ac:dyDescent="0.25">
      <c r="A11" s="131" t="s">
        <v>638</v>
      </c>
      <c r="B11" s="141" t="s">
        <v>390</v>
      </c>
      <c r="C11" s="133"/>
      <c r="D11" s="133"/>
      <c r="E11" s="133"/>
      <c r="F11" s="133"/>
      <c r="G11" s="133"/>
      <c r="H11" s="133"/>
      <c r="I11" s="134">
        <v>0.5</v>
      </c>
      <c r="J11" s="134">
        <v>182.60470000000001</v>
      </c>
      <c r="K11" s="144" t="e">
        <f t="shared" ref="K11:K29" si="0">(((F11*E11*I11)/G11)*J11)*H11</f>
        <v>#DIV/0!</v>
      </c>
      <c r="L11" s="134" t="s">
        <v>17</v>
      </c>
      <c r="M11" s="134" t="s">
        <v>387</v>
      </c>
      <c r="N11" s="132" t="s">
        <v>386</v>
      </c>
    </row>
    <row r="12" spans="1:14" ht="60" x14ac:dyDescent="0.25">
      <c r="A12" s="131" t="s">
        <v>639</v>
      </c>
      <c r="B12" s="132" t="s">
        <v>391</v>
      </c>
      <c r="C12" s="133"/>
      <c r="D12" s="133"/>
      <c r="E12" s="133"/>
      <c r="F12" s="133"/>
      <c r="G12" s="133"/>
      <c r="H12" s="133"/>
      <c r="I12" s="134">
        <v>0.5</v>
      </c>
      <c r="J12" s="134">
        <v>182.60470000000001</v>
      </c>
      <c r="K12" s="144" t="e">
        <f t="shared" si="0"/>
        <v>#DIV/0!</v>
      </c>
      <c r="L12" s="134" t="s">
        <v>17</v>
      </c>
      <c r="M12" s="134" t="s">
        <v>387</v>
      </c>
      <c r="N12" s="132" t="s">
        <v>386</v>
      </c>
    </row>
    <row r="13" spans="1:14" ht="48.75" customHeight="1" x14ac:dyDescent="0.25">
      <c r="A13" s="131" t="s">
        <v>640</v>
      </c>
      <c r="B13" s="132" t="s">
        <v>392</v>
      </c>
      <c r="C13" s="133"/>
      <c r="D13" s="133"/>
      <c r="E13" s="133"/>
      <c r="F13" s="133"/>
      <c r="G13" s="133"/>
      <c r="H13" s="133"/>
      <c r="I13" s="134">
        <v>0.5</v>
      </c>
      <c r="J13" s="134">
        <v>182.60470000000001</v>
      </c>
      <c r="K13" s="144" t="e">
        <f t="shared" si="0"/>
        <v>#DIV/0!</v>
      </c>
      <c r="L13" s="134" t="s">
        <v>17</v>
      </c>
      <c r="M13" s="134" t="s">
        <v>387</v>
      </c>
      <c r="N13" s="132" t="s">
        <v>386</v>
      </c>
    </row>
    <row r="14" spans="1:14" ht="45" x14ac:dyDescent="0.25">
      <c r="A14" s="131" t="s">
        <v>641</v>
      </c>
      <c r="B14" s="132" t="s">
        <v>393</v>
      </c>
      <c r="C14" s="133"/>
      <c r="D14" s="133"/>
      <c r="E14" s="133"/>
      <c r="F14" s="133"/>
      <c r="G14" s="133"/>
      <c r="H14" s="133"/>
      <c r="I14" s="134">
        <v>1</v>
      </c>
      <c r="J14" s="134">
        <v>182.60470000000001</v>
      </c>
      <c r="K14" s="144" t="e">
        <f t="shared" si="0"/>
        <v>#DIV/0!</v>
      </c>
      <c r="L14" s="134" t="s">
        <v>17</v>
      </c>
      <c r="M14" s="134" t="s">
        <v>387</v>
      </c>
      <c r="N14" s="132" t="s">
        <v>386</v>
      </c>
    </row>
    <row r="15" spans="1:14" ht="45" x14ac:dyDescent="0.25">
      <c r="A15" s="131" t="s">
        <v>642</v>
      </c>
      <c r="B15" s="132" t="s">
        <v>394</v>
      </c>
      <c r="C15" s="133"/>
      <c r="D15" s="133"/>
      <c r="E15" s="133"/>
      <c r="F15" s="133"/>
      <c r="G15" s="133"/>
      <c r="H15" s="133"/>
      <c r="I15" s="134">
        <v>0.33300000000000002</v>
      </c>
      <c r="J15" s="134">
        <v>182.60470000000001</v>
      </c>
      <c r="K15" s="144" t="e">
        <f t="shared" si="0"/>
        <v>#DIV/0!</v>
      </c>
      <c r="L15" s="134" t="s">
        <v>17</v>
      </c>
      <c r="M15" s="134" t="s">
        <v>387</v>
      </c>
      <c r="N15" s="132" t="s">
        <v>386</v>
      </c>
    </row>
    <row r="16" spans="1:14" ht="45" x14ac:dyDescent="0.25">
      <c r="A16" s="131" t="s">
        <v>643</v>
      </c>
      <c r="B16" s="132" t="s">
        <v>395</v>
      </c>
      <c r="C16" s="133"/>
      <c r="D16" s="133"/>
      <c r="E16" s="133"/>
      <c r="F16" s="133"/>
      <c r="G16" s="133"/>
      <c r="H16" s="133"/>
      <c r="I16" s="134">
        <v>0.33300000000000002</v>
      </c>
      <c r="J16" s="134">
        <v>182.60470000000001</v>
      </c>
      <c r="K16" s="144" t="e">
        <f t="shared" si="0"/>
        <v>#DIV/0!</v>
      </c>
      <c r="L16" s="134" t="s">
        <v>17</v>
      </c>
      <c r="M16" s="134" t="s">
        <v>387</v>
      </c>
      <c r="N16" s="132" t="s">
        <v>386</v>
      </c>
    </row>
    <row r="17" spans="1:14" ht="45" x14ac:dyDescent="0.25">
      <c r="A17" s="131" t="s">
        <v>644</v>
      </c>
      <c r="B17" s="142" t="s">
        <v>396</v>
      </c>
      <c r="C17" s="133"/>
      <c r="D17" s="133"/>
      <c r="E17" s="133"/>
      <c r="F17" s="133"/>
      <c r="G17" s="133"/>
      <c r="H17" s="133"/>
      <c r="I17" s="134">
        <v>0.5</v>
      </c>
      <c r="J17" s="134">
        <v>182.60470000000001</v>
      </c>
      <c r="K17" s="144" t="e">
        <f t="shared" si="0"/>
        <v>#DIV/0!</v>
      </c>
      <c r="L17" s="134" t="s">
        <v>17</v>
      </c>
      <c r="M17" s="134" t="s">
        <v>387</v>
      </c>
      <c r="N17" s="132" t="s">
        <v>386</v>
      </c>
    </row>
    <row r="18" spans="1:14" ht="30" x14ac:dyDescent="0.25">
      <c r="A18" s="131" t="s">
        <v>645</v>
      </c>
      <c r="B18" s="142" t="s">
        <v>397</v>
      </c>
      <c r="C18" s="133"/>
      <c r="D18" s="133"/>
      <c r="E18" s="133"/>
      <c r="F18" s="133"/>
      <c r="G18" s="133"/>
      <c r="H18" s="133"/>
      <c r="I18" s="134">
        <v>1</v>
      </c>
      <c r="J18" s="134">
        <v>182.60470000000001</v>
      </c>
      <c r="K18" s="144" t="e">
        <f t="shared" si="0"/>
        <v>#DIV/0!</v>
      </c>
      <c r="L18" s="134" t="s">
        <v>17</v>
      </c>
      <c r="M18" s="134" t="s">
        <v>387</v>
      </c>
      <c r="N18" s="132" t="s">
        <v>386</v>
      </c>
    </row>
    <row r="19" spans="1:14" ht="45" x14ac:dyDescent="0.25">
      <c r="A19" s="131" t="s">
        <v>646</v>
      </c>
      <c r="B19" s="142" t="s">
        <v>398</v>
      </c>
      <c r="C19" s="133"/>
      <c r="D19" s="133"/>
      <c r="E19" s="133"/>
      <c r="F19" s="133"/>
      <c r="G19" s="133"/>
      <c r="H19" s="133"/>
      <c r="I19" s="134">
        <v>0.5</v>
      </c>
      <c r="J19" s="134">
        <v>182.60470000000001</v>
      </c>
      <c r="K19" s="144" t="e">
        <f t="shared" si="0"/>
        <v>#DIV/0!</v>
      </c>
      <c r="L19" s="134" t="s">
        <v>17</v>
      </c>
      <c r="M19" s="134" t="s">
        <v>387</v>
      </c>
      <c r="N19" s="132" t="s">
        <v>386</v>
      </c>
    </row>
    <row r="20" spans="1:14" ht="30" x14ac:dyDescent="0.25">
      <c r="A20" s="131" t="s">
        <v>647</v>
      </c>
      <c r="B20" s="142" t="s">
        <v>399</v>
      </c>
      <c r="C20" s="133"/>
      <c r="D20" s="133"/>
      <c r="E20" s="133"/>
      <c r="F20" s="133"/>
      <c r="G20" s="133"/>
      <c r="H20" s="133"/>
      <c r="I20" s="134">
        <v>0.33</v>
      </c>
      <c r="J20" s="134">
        <v>182.60470000000001</v>
      </c>
      <c r="K20" s="144" t="e">
        <f t="shared" si="0"/>
        <v>#DIV/0!</v>
      </c>
      <c r="L20" s="134" t="s">
        <v>17</v>
      </c>
      <c r="M20" s="134" t="s">
        <v>387</v>
      </c>
      <c r="N20" s="132" t="s">
        <v>386</v>
      </c>
    </row>
    <row r="21" spans="1:14" ht="45" x14ac:dyDescent="0.25">
      <c r="A21" s="131" t="s">
        <v>648</v>
      </c>
      <c r="B21" s="142" t="s">
        <v>400</v>
      </c>
      <c r="C21" s="133"/>
      <c r="D21" s="133"/>
      <c r="E21" s="133"/>
      <c r="F21" s="133"/>
      <c r="G21" s="133"/>
      <c r="H21" s="133"/>
      <c r="I21" s="134">
        <v>1</v>
      </c>
      <c r="J21" s="134">
        <v>182.60470000000001</v>
      </c>
      <c r="K21" s="144" t="e">
        <f t="shared" si="0"/>
        <v>#DIV/0!</v>
      </c>
      <c r="L21" s="134" t="s">
        <v>17</v>
      </c>
      <c r="M21" s="134" t="s">
        <v>387</v>
      </c>
      <c r="N21" s="132" t="s">
        <v>386</v>
      </c>
    </row>
    <row r="22" spans="1:14" ht="30" x14ac:dyDescent="0.25">
      <c r="A22" s="131" t="s">
        <v>649</v>
      </c>
      <c r="B22" s="142" t="s">
        <v>401</v>
      </c>
      <c r="C22" s="133"/>
      <c r="D22" s="133"/>
      <c r="E22" s="133"/>
      <c r="F22" s="133"/>
      <c r="G22" s="133"/>
      <c r="H22" s="133"/>
      <c r="I22" s="134">
        <v>1</v>
      </c>
      <c r="J22" s="134">
        <v>182.60470000000001</v>
      </c>
      <c r="K22" s="144" t="e">
        <f t="shared" si="0"/>
        <v>#DIV/0!</v>
      </c>
      <c r="L22" s="134" t="s">
        <v>17</v>
      </c>
      <c r="M22" s="134" t="s">
        <v>387</v>
      </c>
      <c r="N22" s="132" t="s">
        <v>386</v>
      </c>
    </row>
    <row r="23" spans="1:14" ht="30" x14ac:dyDescent="0.25">
      <c r="A23" s="131" t="s">
        <v>650</v>
      </c>
      <c r="B23" s="142" t="s">
        <v>402</v>
      </c>
      <c r="C23" s="133"/>
      <c r="D23" s="133"/>
      <c r="E23" s="133"/>
      <c r="F23" s="133"/>
      <c r="G23" s="133"/>
      <c r="H23" s="133"/>
      <c r="I23" s="134">
        <v>0.2</v>
      </c>
      <c r="J23" s="134">
        <v>182.60470000000001</v>
      </c>
      <c r="K23" s="144" t="e">
        <f t="shared" si="0"/>
        <v>#DIV/0!</v>
      </c>
      <c r="L23" s="134" t="s">
        <v>17</v>
      </c>
      <c r="M23" s="134" t="s">
        <v>387</v>
      </c>
      <c r="N23" s="132" t="s">
        <v>386</v>
      </c>
    </row>
    <row r="24" spans="1:14" ht="45" x14ac:dyDescent="0.25">
      <c r="A24" s="131" t="s">
        <v>651</v>
      </c>
      <c r="B24" s="28" t="s">
        <v>459</v>
      </c>
      <c r="C24" s="133"/>
      <c r="D24" s="133"/>
      <c r="E24" s="133"/>
      <c r="F24" s="133"/>
      <c r="G24" s="133"/>
      <c r="H24" s="133"/>
      <c r="I24" s="134">
        <v>0.5</v>
      </c>
      <c r="J24" s="134">
        <v>182.60470000000001</v>
      </c>
      <c r="K24" s="144" t="e">
        <f t="shared" si="0"/>
        <v>#DIV/0!</v>
      </c>
      <c r="L24" s="134" t="s">
        <v>17</v>
      </c>
      <c r="M24" s="134" t="s">
        <v>387</v>
      </c>
      <c r="N24" s="132" t="s">
        <v>386</v>
      </c>
    </row>
    <row r="25" spans="1:14" ht="30" x14ac:dyDescent="0.25">
      <c r="A25" s="131" t="s">
        <v>652</v>
      </c>
      <c r="B25" s="142" t="s">
        <v>403</v>
      </c>
      <c r="C25" s="133"/>
      <c r="D25" s="133"/>
      <c r="E25" s="133"/>
      <c r="F25" s="133"/>
      <c r="G25" s="133"/>
      <c r="H25" s="133"/>
      <c r="I25" s="134">
        <v>0.5</v>
      </c>
      <c r="J25" s="134">
        <v>182.60470000000001</v>
      </c>
      <c r="K25" s="144" t="e">
        <f t="shared" si="0"/>
        <v>#DIV/0!</v>
      </c>
      <c r="L25" s="134" t="s">
        <v>17</v>
      </c>
      <c r="M25" s="134" t="s">
        <v>387</v>
      </c>
      <c r="N25" s="132" t="s">
        <v>386</v>
      </c>
    </row>
    <row r="26" spans="1:14" ht="30" x14ac:dyDescent="0.25">
      <c r="A26" s="131" t="s">
        <v>653</v>
      </c>
      <c r="B26" s="72" t="s">
        <v>559</v>
      </c>
      <c r="C26" s="135"/>
      <c r="D26" s="135"/>
      <c r="E26" s="135"/>
      <c r="F26" s="135"/>
      <c r="G26" s="135"/>
      <c r="H26" s="135"/>
      <c r="I26" s="134">
        <v>0.5</v>
      </c>
      <c r="J26" s="134">
        <v>182.60470000000001</v>
      </c>
      <c r="K26" s="144" t="e">
        <f t="shared" si="0"/>
        <v>#DIV/0!</v>
      </c>
      <c r="L26" s="87" t="s">
        <v>16</v>
      </c>
      <c r="M26" s="87" t="s">
        <v>565</v>
      </c>
      <c r="N26" s="132" t="s">
        <v>386</v>
      </c>
    </row>
    <row r="27" spans="1:14" ht="30" x14ac:dyDescent="0.25">
      <c r="A27" s="131" t="s">
        <v>654</v>
      </c>
      <c r="B27" s="72" t="s">
        <v>561</v>
      </c>
      <c r="C27" s="135"/>
      <c r="D27" s="135"/>
      <c r="E27" s="135"/>
      <c r="F27" s="135"/>
      <c r="G27" s="135"/>
      <c r="H27" s="135"/>
      <c r="I27" s="134">
        <v>1</v>
      </c>
      <c r="J27" s="134">
        <v>182.60470000000001</v>
      </c>
      <c r="K27" s="144" t="e">
        <f t="shared" si="0"/>
        <v>#DIV/0!</v>
      </c>
      <c r="L27" s="87" t="s">
        <v>16</v>
      </c>
      <c r="M27" s="87" t="s">
        <v>567</v>
      </c>
      <c r="N27" s="132" t="s">
        <v>386</v>
      </c>
    </row>
    <row r="28" spans="1:14" ht="30" x14ac:dyDescent="0.25">
      <c r="A28" s="131" t="s">
        <v>655</v>
      </c>
      <c r="B28" s="72" t="s">
        <v>563</v>
      </c>
      <c r="C28" s="135"/>
      <c r="D28" s="135"/>
      <c r="E28" s="135"/>
      <c r="F28" s="135"/>
      <c r="G28" s="135"/>
      <c r="H28" s="135"/>
      <c r="I28" s="134">
        <v>0.5</v>
      </c>
      <c r="J28" s="134">
        <v>182.60470000000001</v>
      </c>
      <c r="K28" s="144" t="e">
        <f t="shared" si="0"/>
        <v>#DIV/0!</v>
      </c>
      <c r="L28" s="87" t="s">
        <v>16</v>
      </c>
      <c r="M28" s="87" t="s">
        <v>570</v>
      </c>
      <c r="N28" s="132" t="s">
        <v>386</v>
      </c>
    </row>
    <row r="29" spans="1:14" ht="45" x14ac:dyDescent="0.25">
      <c r="A29" s="131" t="s">
        <v>656</v>
      </c>
      <c r="B29" s="72" t="s">
        <v>393</v>
      </c>
      <c r="C29" s="135"/>
      <c r="D29" s="135"/>
      <c r="E29" s="135"/>
      <c r="F29" s="135"/>
      <c r="G29" s="135"/>
      <c r="H29" s="135"/>
      <c r="I29" s="134">
        <v>1</v>
      </c>
      <c r="J29" s="134">
        <v>182.60470000000001</v>
      </c>
      <c r="K29" s="144" t="e">
        <f t="shared" si="0"/>
        <v>#DIV/0!</v>
      </c>
      <c r="L29" s="87" t="s">
        <v>16</v>
      </c>
      <c r="M29" s="87" t="s">
        <v>572</v>
      </c>
      <c r="N29" s="132" t="s">
        <v>386</v>
      </c>
    </row>
    <row r="30" spans="1:14" ht="30" x14ac:dyDescent="0.25">
      <c r="A30" s="129" t="s">
        <v>352</v>
      </c>
      <c r="B30" s="129" t="s">
        <v>657</v>
      </c>
      <c r="C30" s="129" t="s">
        <v>378</v>
      </c>
      <c r="D30" s="129" t="s">
        <v>379</v>
      </c>
      <c r="E30" s="129" t="s">
        <v>633</v>
      </c>
      <c r="F30" s="129" t="s">
        <v>634</v>
      </c>
      <c r="G30" s="129" t="s">
        <v>635</v>
      </c>
      <c r="H30" s="129" t="s">
        <v>3</v>
      </c>
      <c r="I30" s="129" t="s">
        <v>554</v>
      </c>
      <c r="J30" s="129" t="s">
        <v>636</v>
      </c>
      <c r="K30" s="130" t="s">
        <v>381</v>
      </c>
      <c r="L30" s="129" t="s">
        <v>382</v>
      </c>
      <c r="M30" s="129" t="s">
        <v>1</v>
      </c>
      <c r="N30" s="129" t="s">
        <v>383</v>
      </c>
    </row>
    <row r="31" spans="1:14" ht="60" x14ac:dyDescent="0.25">
      <c r="A31" s="87" t="s">
        <v>658</v>
      </c>
      <c r="B31" s="73" t="s">
        <v>457</v>
      </c>
      <c r="C31" s="135"/>
      <c r="D31" s="135"/>
      <c r="E31" s="135"/>
      <c r="F31" s="135"/>
      <c r="G31" s="135"/>
      <c r="H31" s="135"/>
      <c r="I31" s="134">
        <v>1</v>
      </c>
      <c r="J31" s="87">
        <v>160.96</v>
      </c>
      <c r="K31" s="144" t="e">
        <f>(((F31*E31*I31)/G31)*J31)*H31</f>
        <v>#DIV/0!</v>
      </c>
      <c r="L31" s="87" t="s">
        <v>16</v>
      </c>
      <c r="M31" s="87">
        <v>5901</v>
      </c>
      <c r="N31" s="87" t="s">
        <v>388</v>
      </c>
    </row>
    <row r="32" spans="1:14" ht="60" x14ac:dyDescent="0.25">
      <c r="A32" s="87" t="s">
        <v>659</v>
      </c>
      <c r="B32" s="73" t="s">
        <v>404</v>
      </c>
      <c r="C32" s="135"/>
      <c r="D32" s="135"/>
      <c r="E32" s="135"/>
      <c r="F32" s="135"/>
      <c r="G32" s="135"/>
      <c r="H32" s="135"/>
      <c r="I32" s="134">
        <v>1</v>
      </c>
      <c r="J32" s="87">
        <v>167.26</v>
      </c>
      <c r="K32" s="144" t="e">
        <f t="shared" ref="K32:K40" si="1">(((F32*E32*I32)/G32)*J32)*H32</f>
        <v>#DIV/0!</v>
      </c>
      <c r="L32" s="87" t="s">
        <v>16</v>
      </c>
      <c r="M32" s="87">
        <v>83362</v>
      </c>
      <c r="N32" s="87" t="s">
        <v>388</v>
      </c>
    </row>
    <row r="33" spans="1:14" ht="45" x14ac:dyDescent="0.25">
      <c r="A33" s="87" t="s">
        <v>660</v>
      </c>
      <c r="B33" s="143" t="s">
        <v>405</v>
      </c>
      <c r="C33" s="135"/>
      <c r="D33" s="135"/>
      <c r="E33" s="135"/>
      <c r="F33" s="135"/>
      <c r="G33" s="135"/>
      <c r="H33" s="135"/>
      <c r="I33" s="134">
        <v>1</v>
      </c>
      <c r="J33" s="87">
        <v>161.83000000000001</v>
      </c>
      <c r="K33" s="144" t="e">
        <f t="shared" si="1"/>
        <v>#DIV/0!</v>
      </c>
      <c r="L33" s="87" t="s">
        <v>16</v>
      </c>
      <c r="M33" s="87">
        <v>5811</v>
      </c>
      <c r="N33" s="87" t="s">
        <v>388</v>
      </c>
    </row>
    <row r="34" spans="1:14" ht="45" x14ac:dyDescent="0.25">
      <c r="A34" s="87" t="s">
        <v>661</v>
      </c>
      <c r="B34" s="143" t="s">
        <v>406</v>
      </c>
      <c r="C34" s="135"/>
      <c r="D34" s="135"/>
      <c r="E34" s="135"/>
      <c r="F34" s="135"/>
      <c r="G34" s="135"/>
      <c r="H34" s="135"/>
      <c r="I34" s="134">
        <v>1</v>
      </c>
      <c r="J34" s="87">
        <v>172.95</v>
      </c>
      <c r="K34" s="144" t="e">
        <f t="shared" si="1"/>
        <v>#DIV/0!</v>
      </c>
      <c r="L34" s="87" t="s">
        <v>16</v>
      </c>
      <c r="M34" s="87">
        <v>96035</v>
      </c>
      <c r="N34" s="87" t="s">
        <v>388</v>
      </c>
    </row>
    <row r="35" spans="1:14" s="7" customFormat="1" ht="60" x14ac:dyDescent="0.25">
      <c r="A35" s="87" t="s">
        <v>662</v>
      </c>
      <c r="B35" s="72" t="s">
        <v>407</v>
      </c>
      <c r="C35" s="135"/>
      <c r="D35" s="135"/>
      <c r="E35" s="135"/>
      <c r="F35" s="135"/>
      <c r="G35" s="135"/>
      <c r="H35" s="135"/>
      <c r="I35" s="134">
        <v>1</v>
      </c>
      <c r="J35" s="87">
        <v>220.92</v>
      </c>
      <c r="K35" s="144" t="e">
        <f t="shared" si="1"/>
        <v>#DIV/0!</v>
      </c>
      <c r="L35" s="87" t="s">
        <v>16</v>
      </c>
      <c r="M35" s="87">
        <v>89883</v>
      </c>
      <c r="N35" s="87" t="s">
        <v>388</v>
      </c>
    </row>
    <row r="36" spans="1:14" ht="60" x14ac:dyDescent="0.25">
      <c r="A36" s="87" t="s">
        <v>663</v>
      </c>
      <c r="B36" s="72" t="s">
        <v>408</v>
      </c>
      <c r="C36" s="135"/>
      <c r="D36" s="135"/>
      <c r="E36" s="135"/>
      <c r="F36" s="135"/>
      <c r="G36" s="135"/>
      <c r="H36" s="135"/>
      <c r="I36" s="134">
        <v>1</v>
      </c>
      <c r="J36" s="87">
        <v>196.92</v>
      </c>
      <c r="K36" s="144" t="e">
        <f t="shared" si="1"/>
        <v>#DIV/0!</v>
      </c>
      <c r="L36" s="87" t="s">
        <v>16</v>
      </c>
      <c r="M36" s="87">
        <v>89876</v>
      </c>
      <c r="N36" s="87" t="s">
        <v>388</v>
      </c>
    </row>
    <row r="37" spans="1:14" ht="60" x14ac:dyDescent="0.25">
      <c r="A37" s="87" t="s">
        <v>664</v>
      </c>
      <c r="B37" s="72" t="s">
        <v>409</v>
      </c>
      <c r="C37" s="135"/>
      <c r="D37" s="135"/>
      <c r="E37" s="135"/>
      <c r="F37" s="135"/>
      <c r="G37" s="135"/>
      <c r="H37" s="135"/>
      <c r="I37" s="134">
        <v>1</v>
      </c>
      <c r="J37" s="87">
        <v>229.76</v>
      </c>
      <c r="K37" s="144" t="e">
        <f t="shared" si="1"/>
        <v>#DIV/0!</v>
      </c>
      <c r="L37" s="87" t="s">
        <v>16</v>
      </c>
      <c r="M37" s="87">
        <v>91645</v>
      </c>
      <c r="N37" s="87" t="s">
        <v>388</v>
      </c>
    </row>
    <row r="38" spans="1:14" ht="60" x14ac:dyDescent="0.25">
      <c r="A38" s="87" t="s">
        <v>665</v>
      </c>
      <c r="B38" s="72" t="s">
        <v>560</v>
      </c>
      <c r="C38" s="135"/>
      <c r="D38" s="135"/>
      <c r="E38" s="135"/>
      <c r="F38" s="135"/>
      <c r="G38" s="135"/>
      <c r="H38" s="135"/>
      <c r="I38" s="134">
        <v>1</v>
      </c>
      <c r="J38" s="87">
        <v>134.19</v>
      </c>
      <c r="K38" s="144" t="e">
        <f t="shared" si="1"/>
        <v>#DIV/0!</v>
      </c>
      <c r="L38" s="87" t="s">
        <v>16</v>
      </c>
      <c r="M38" s="87" t="s">
        <v>566</v>
      </c>
      <c r="N38" s="87" t="s">
        <v>388</v>
      </c>
    </row>
    <row r="39" spans="1:14" ht="60" x14ac:dyDescent="0.25">
      <c r="A39" s="87" t="s">
        <v>666</v>
      </c>
      <c r="B39" s="72" t="s">
        <v>562</v>
      </c>
      <c r="C39" s="135"/>
      <c r="D39" s="135"/>
      <c r="E39" s="135"/>
      <c r="F39" s="135"/>
      <c r="G39" s="135"/>
      <c r="H39" s="135"/>
      <c r="I39" s="134">
        <v>1</v>
      </c>
      <c r="J39" s="87">
        <v>166.32</v>
      </c>
      <c r="K39" s="144" t="e">
        <f t="shared" si="1"/>
        <v>#DIV/0!</v>
      </c>
      <c r="L39" s="87" t="s">
        <v>16</v>
      </c>
      <c r="M39" s="87" t="s">
        <v>568</v>
      </c>
      <c r="N39" s="87" t="s">
        <v>388</v>
      </c>
    </row>
    <row r="40" spans="1:14" ht="60" x14ac:dyDescent="0.25">
      <c r="A40" s="87" t="s">
        <v>667</v>
      </c>
      <c r="B40" s="72" t="s">
        <v>571</v>
      </c>
      <c r="C40" s="135"/>
      <c r="D40" s="135"/>
      <c r="E40" s="135"/>
      <c r="F40" s="135"/>
      <c r="G40" s="135"/>
      <c r="H40" s="135"/>
      <c r="I40" s="134">
        <v>1</v>
      </c>
      <c r="J40" s="87">
        <v>204.96</v>
      </c>
      <c r="K40" s="144" t="e">
        <f t="shared" si="1"/>
        <v>#DIV/0!</v>
      </c>
      <c r="L40" s="87" t="s">
        <v>16</v>
      </c>
      <c r="M40" s="87" t="s">
        <v>569</v>
      </c>
      <c r="N40" s="87" t="s">
        <v>388</v>
      </c>
    </row>
    <row r="41" spans="1:14" x14ac:dyDescent="0.25">
      <c r="A41" s="293" t="s">
        <v>50</v>
      </c>
      <c r="B41" s="301"/>
      <c r="C41" s="301"/>
      <c r="D41" s="301"/>
      <c r="E41" s="301"/>
      <c r="F41" s="301"/>
      <c r="G41" s="301"/>
      <c r="H41" s="301"/>
      <c r="I41" s="301"/>
      <c r="J41" s="301"/>
      <c r="K41" s="145" t="e">
        <f>SUM(K10:K40)</f>
        <v>#DIV/0!</v>
      </c>
      <c r="L41" s="146"/>
      <c r="M41" s="146"/>
      <c r="N41" s="146"/>
    </row>
    <row r="42" spans="1:14" ht="38.25" customHeight="1" x14ac:dyDescent="0.25">
      <c r="A42" s="147" t="s">
        <v>668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</row>
    <row r="43" spans="1:14" ht="33" customHeight="1" x14ac:dyDescent="0.25">
      <c r="A43" s="136" t="s">
        <v>410</v>
      </c>
      <c r="B43" s="299" t="s">
        <v>468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</row>
    <row r="44" spans="1:14" ht="36.75" customHeight="1" x14ac:dyDescent="0.25">
      <c r="A44" s="136" t="s">
        <v>411</v>
      </c>
      <c r="B44" s="299" t="s">
        <v>557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</row>
    <row r="45" spans="1:14" ht="46.5" customHeight="1" x14ac:dyDescent="0.25">
      <c r="A45" s="136" t="s">
        <v>412</v>
      </c>
      <c r="B45" s="299" t="s">
        <v>558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</row>
    <row r="46" spans="1:14" ht="90" customHeight="1" x14ac:dyDescent="0.25">
      <c r="A46" s="290" t="s">
        <v>601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5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5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5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5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5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5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5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1" t="s">
        <v>564</v>
      </c>
    </row>
    <row r="94" spans="1:15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5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5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5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5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5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1" t="s">
        <v>564</v>
      </c>
    </row>
    <row r="101" spans="1:15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5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5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5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5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5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5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5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5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5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5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F20" sqref="F20"/>
    </sheetView>
  </sheetViews>
  <sheetFormatPr defaultRowHeight="15" x14ac:dyDescent="0.25"/>
  <cols>
    <col min="1" max="1" width="9.140625" style="148"/>
    <col min="2" max="2" width="11" style="148" customWidth="1"/>
    <col min="3" max="3" width="48.7109375" style="148" customWidth="1"/>
    <col min="4" max="4" width="11.85546875" style="148" customWidth="1"/>
    <col min="5" max="5" width="13.140625" style="155" bestFit="1" customWidth="1"/>
    <col min="6" max="6" width="16.7109375" style="148" customWidth="1"/>
    <col min="7" max="7" width="15.85546875" style="148" customWidth="1"/>
    <col min="8" max="9" width="12.85546875" style="148" customWidth="1"/>
    <col min="10" max="10" width="14.7109375" style="148" customWidth="1"/>
    <col min="11" max="11" width="19.7109375" style="148" customWidth="1"/>
    <col min="12" max="16384" width="9.140625" style="148"/>
  </cols>
  <sheetData>
    <row r="1" spans="1:11" ht="90" customHeight="1" x14ac:dyDescent="0.25">
      <c r="A1" s="292" t="s">
        <v>686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8.75" x14ac:dyDescent="0.25">
      <c r="A2" s="295" t="s">
        <v>460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1" x14ac:dyDescent="0.25">
      <c r="A3" s="10" t="s">
        <v>11</v>
      </c>
      <c r="B3" s="302"/>
      <c r="C3" s="302"/>
      <c r="D3" s="302"/>
      <c r="E3" s="302"/>
      <c r="F3" s="302"/>
      <c r="G3" s="302"/>
      <c r="H3" s="302"/>
      <c r="I3" s="302"/>
      <c r="J3" s="298" t="s">
        <v>15</v>
      </c>
      <c r="K3" s="126" t="s">
        <v>16</v>
      </c>
    </row>
    <row r="4" spans="1:11" x14ac:dyDescent="0.25">
      <c r="A4" s="10" t="s">
        <v>12</v>
      </c>
      <c r="B4" s="302"/>
      <c r="C4" s="302"/>
      <c r="D4" s="302"/>
      <c r="E4" s="302"/>
      <c r="F4" s="302"/>
      <c r="G4" s="302"/>
      <c r="H4" s="302"/>
      <c r="I4" s="302"/>
      <c r="J4" s="298"/>
      <c r="K4" s="127" t="str">
        <f>'PLANILHA ORÇAMENTÁRIA'!H4</f>
        <v>RR - Fevereiro/2018</v>
      </c>
    </row>
    <row r="5" spans="1:11" x14ac:dyDescent="0.25">
      <c r="A5" s="10" t="s">
        <v>13</v>
      </c>
      <c r="B5" s="302"/>
      <c r="C5" s="302"/>
      <c r="D5" s="302"/>
      <c r="E5" s="302"/>
      <c r="F5" s="302"/>
      <c r="G5" s="302"/>
      <c r="H5" s="302"/>
      <c r="I5" s="302"/>
      <c r="J5" s="300">
        <f>BDI!I23</f>
        <v>0.24666704095238123</v>
      </c>
      <c r="K5" s="126" t="s">
        <v>17</v>
      </c>
    </row>
    <row r="6" spans="1:11" x14ac:dyDescent="0.25">
      <c r="A6" s="10" t="s">
        <v>14</v>
      </c>
      <c r="B6" s="302"/>
      <c r="C6" s="302"/>
      <c r="D6" s="302"/>
      <c r="E6" s="302"/>
      <c r="F6" s="302"/>
      <c r="G6" s="302"/>
      <c r="H6" s="302"/>
      <c r="I6" s="302"/>
      <c r="J6" s="300"/>
      <c r="K6" s="128" t="str">
        <f>'PLANILHA ORÇAMENTÁRIA'!H6</f>
        <v>RR - Setembro/2017</v>
      </c>
    </row>
    <row r="7" spans="1:11" ht="30" x14ac:dyDescent="0.25">
      <c r="A7" s="129" t="s">
        <v>364</v>
      </c>
      <c r="B7" s="129" t="s">
        <v>1</v>
      </c>
      <c r="C7" s="129" t="s">
        <v>461</v>
      </c>
      <c r="D7" s="129" t="s">
        <v>237</v>
      </c>
      <c r="E7" s="129" t="s">
        <v>3</v>
      </c>
      <c r="F7" s="129" t="s">
        <v>671</v>
      </c>
      <c r="G7" s="129" t="s">
        <v>672</v>
      </c>
      <c r="H7" s="129" t="s">
        <v>673</v>
      </c>
      <c r="I7" s="129" t="s">
        <v>674</v>
      </c>
      <c r="J7" s="129" t="s">
        <v>675</v>
      </c>
      <c r="K7" s="129" t="s">
        <v>462</v>
      </c>
    </row>
    <row r="8" spans="1:11" ht="45" x14ac:dyDescent="0.25">
      <c r="A8" s="21" t="s">
        <v>9</v>
      </c>
      <c r="B8" s="27" t="s">
        <v>53</v>
      </c>
      <c r="C8" s="156" t="s">
        <v>463</v>
      </c>
      <c r="D8" s="29" t="s">
        <v>19</v>
      </c>
      <c r="E8" s="149"/>
      <c r="F8" s="21">
        <v>2.52</v>
      </c>
      <c r="G8" s="21">
        <v>1.68</v>
      </c>
      <c r="H8" s="161"/>
      <c r="I8" s="161"/>
      <c r="J8" s="162"/>
      <c r="K8" s="163">
        <f>F8*G8*E8</f>
        <v>0</v>
      </c>
    </row>
    <row r="9" spans="1:11" ht="15.75" x14ac:dyDescent="0.25">
      <c r="A9" s="21" t="s">
        <v>676</v>
      </c>
      <c r="B9" s="27" t="s">
        <v>73</v>
      </c>
      <c r="C9" s="28" t="s">
        <v>74</v>
      </c>
      <c r="D9" s="29" t="s">
        <v>19</v>
      </c>
      <c r="E9" s="150"/>
      <c r="F9" s="151"/>
      <c r="G9" s="151"/>
      <c r="H9" s="161"/>
      <c r="I9" s="161"/>
      <c r="J9" s="162"/>
      <c r="K9" s="163">
        <f>G9*F9</f>
        <v>0</v>
      </c>
    </row>
    <row r="10" spans="1:11" ht="45" x14ac:dyDescent="0.25">
      <c r="A10" s="21" t="s">
        <v>464</v>
      </c>
      <c r="B10" s="27">
        <v>73672</v>
      </c>
      <c r="C10" s="28" t="s">
        <v>573</v>
      </c>
      <c r="D10" s="29" t="s">
        <v>19</v>
      </c>
      <c r="E10" s="150"/>
      <c r="F10" s="151"/>
      <c r="G10" s="151"/>
      <c r="H10" s="161"/>
      <c r="I10" s="161"/>
      <c r="J10" s="162"/>
      <c r="K10" s="163">
        <f>G10*F10</f>
        <v>0</v>
      </c>
    </row>
    <row r="11" spans="1:11" ht="45" x14ac:dyDescent="0.25">
      <c r="A11" s="21" t="s">
        <v>10</v>
      </c>
      <c r="B11" s="27">
        <v>93207</v>
      </c>
      <c r="C11" s="28" t="s">
        <v>465</v>
      </c>
      <c r="D11" s="29" t="s">
        <v>19</v>
      </c>
      <c r="E11" s="150"/>
      <c r="F11" s="151"/>
      <c r="G11" s="151"/>
      <c r="H11" s="161"/>
      <c r="I11" s="161"/>
      <c r="J11" s="162"/>
      <c r="K11" s="163">
        <f>F11*G11*E11</f>
        <v>0</v>
      </c>
    </row>
    <row r="12" spans="1:11" ht="45" x14ac:dyDescent="0.25">
      <c r="A12" s="21" t="s">
        <v>8</v>
      </c>
      <c r="B12" s="27">
        <v>93208</v>
      </c>
      <c r="C12" s="28" t="s">
        <v>75</v>
      </c>
      <c r="D12" s="29" t="s">
        <v>19</v>
      </c>
      <c r="E12" s="150"/>
      <c r="F12" s="151"/>
      <c r="G12" s="151"/>
      <c r="H12" s="161"/>
      <c r="I12" s="161"/>
      <c r="J12" s="162"/>
      <c r="K12" s="163">
        <f>F12*G12*E12</f>
        <v>0</v>
      </c>
    </row>
    <row r="13" spans="1:11" ht="45" x14ac:dyDescent="0.25">
      <c r="A13" s="21" t="s">
        <v>84</v>
      </c>
      <c r="B13" s="27">
        <v>93210</v>
      </c>
      <c r="C13" s="28" t="s">
        <v>76</v>
      </c>
      <c r="D13" s="29" t="s">
        <v>19</v>
      </c>
      <c r="E13" s="150"/>
      <c r="F13" s="152"/>
      <c r="G13" s="152"/>
      <c r="H13" s="161"/>
      <c r="I13" s="161"/>
      <c r="J13" s="162"/>
      <c r="K13" s="163">
        <f>E13*F13*G13</f>
        <v>0</v>
      </c>
    </row>
    <row r="14" spans="1:11" ht="45" x14ac:dyDescent="0.25">
      <c r="A14" s="21" t="s">
        <v>85</v>
      </c>
      <c r="B14" s="27">
        <v>93212</v>
      </c>
      <c r="C14" s="28" t="s">
        <v>77</v>
      </c>
      <c r="D14" s="29" t="s">
        <v>19</v>
      </c>
      <c r="E14" s="150"/>
      <c r="F14" s="151"/>
      <c r="G14" s="151"/>
      <c r="H14" s="161"/>
      <c r="I14" s="161"/>
      <c r="J14" s="162"/>
      <c r="K14" s="163">
        <f>F14*G14*E14</f>
        <v>0</v>
      </c>
    </row>
    <row r="15" spans="1:11" ht="30" x14ac:dyDescent="0.25">
      <c r="A15" s="21" t="s">
        <v>89</v>
      </c>
      <c r="B15" s="27">
        <v>41598</v>
      </c>
      <c r="C15" s="157" t="s">
        <v>466</v>
      </c>
      <c r="D15" s="29" t="s">
        <v>22</v>
      </c>
      <c r="E15" s="149"/>
      <c r="F15" s="21"/>
      <c r="G15" s="161"/>
      <c r="H15" s="161"/>
      <c r="I15" s="161"/>
      <c r="J15" s="162"/>
      <c r="K15" s="163">
        <f>E15</f>
        <v>0</v>
      </c>
    </row>
    <row r="16" spans="1:11" ht="30" x14ac:dyDescent="0.25">
      <c r="A16" s="21" t="s">
        <v>90</v>
      </c>
      <c r="B16" s="27">
        <v>72897</v>
      </c>
      <c r="C16" s="157" t="s">
        <v>55</v>
      </c>
      <c r="D16" s="29" t="s">
        <v>29</v>
      </c>
      <c r="E16" s="160"/>
      <c r="F16" s="151"/>
      <c r="G16" s="151"/>
      <c r="H16" s="151"/>
      <c r="I16" s="21"/>
      <c r="J16" s="164"/>
      <c r="K16" s="163">
        <f>F16*G16*H16</f>
        <v>0</v>
      </c>
    </row>
    <row r="17" spans="1:14" ht="30" x14ac:dyDescent="0.25">
      <c r="A17" s="21" t="s">
        <v>97</v>
      </c>
      <c r="B17" s="158">
        <v>95290</v>
      </c>
      <c r="C17" s="159" t="s">
        <v>78</v>
      </c>
      <c r="D17" s="80" t="s">
        <v>56</v>
      </c>
      <c r="E17" s="160"/>
      <c r="F17" s="151"/>
      <c r="G17" s="151"/>
      <c r="H17" s="152"/>
      <c r="I17" s="152"/>
      <c r="J17" s="153"/>
      <c r="K17" s="163">
        <f>F17*G17*H17*I17*(1+J17)</f>
        <v>0</v>
      </c>
    </row>
    <row r="18" spans="1:14" ht="30" x14ac:dyDescent="0.25">
      <c r="A18" s="21" t="s">
        <v>253</v>
      </c>
      <c r="B18" s="158">
        <v>95296</v>
      </c>
      <c r="C18" s="159" t="s">
        <v>79</v>
      </c>
      <c r="D18" s="80" t="s">
        <v>56</v>
      </c>
      <c r="E18" s="160"/>
      <c r="F18" s="152"/>
      <c r="G18" s="152"/>
      <c r="H18" s="152"/>
      <c r="I18" s="152"/>
      <c r="J18" s="153"/>
      <c r="K18" s="163">
        <f>F18*G18*H18*I18*(1+J18)</f>
        <v>0</v>
      </c>
    </row>
    <row r="19" spans="1:14" ht="45" x14ac:dyDescent="0.25">
      <c r="A19" s="21" t="s">
        <v>254</v>
      </c>
      <c r="B19" s="27">
        <v>78472</v>
      </c>
      <c r="C19" s="157" t="s">
        <v>40</v>
      </c>
      <c r="D19" s="29" t="s">
        <v>19</v>
      </c>
      <c r="E19" s="160"/>
      <c r="F19" s="151"/>
      <c r="G19" s="151"/>
      <c r="H19" s="21"/>
      <c r="I19" s="21"/>
      <c r="J19" s="164"/>
      <c r="K19" s="163">
        <f>F19*G19*E19</f>
        <v>0</v>
      </c>
    </row>
    <row r="20" spans="1:14" ht="75" x14ac:dyDescent="0.25">
      <c r="A20" s="21" t="s">
        <v>255</v>
      </c>
      <c r="B20" s="27" t="s">
        <v>362</v>
      </c>
      <c r="C20" s="157" t="s">
        <v>467</v>
      </c>
      <c r="D20" s="29" t="s">
        <v>363</v>
      </c>
      <c r="E20" s="149"/>
      <c r="F20" s="21"/>
      <c r="G20" s="21"/>
      <c r="H20" s="21"/>
      <c r="I20" s="21"/>
      <c r="J20" s="164"/>
      <c r="K20" s="163">
        <f>E20</f>
        <v>0</v>
      </c>
    </row>
    <row r="21" spans="1:14" ht="90" customHeight="1" x14ac:dyDescent="0.25">
      <c r="A21" s="290" t="s">
        <v>601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154"/>
      <c r="M21" s="154"/>
      <c r="N21" s="154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I13" sqref="I13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15" ht="18.75" x14ac:dyDescent="0.25">
      <c r="A2" s="304" t="s">
        <v>469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1:15" x14ac:dyDescent="0.25">
      <c r="A3" s="171" t="s">
        <v>11</v>
      </c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8"/>
      <c r="N3" s="305" t="s">
        <v>15</v>
      </c>
      <c r="O3" s="173" t="s">
        <v>16</v>
      </c>
    </row>
    <row r="4" spans="1:15" x14ac:dyDescent="0.25">
      <c r="A4" s="171" t="s">
        <v>12</v>
      </c>
      <c r="B4" s="306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8"/>
      <c r="N4" s="305"/>
      <c r="O4" s="174" t="str">
        <f>'PLANILHA ORÇAMENTÁRIA'!H4</f>
        <v>RR - Fevereiro/2018</v>
      </c>
    </row>
    <row r="5" spans="1:15" x14ac:dyDescent="0.25">
      <c r="A5" s="171" t="s">
        <v>13</v>
      </c>
      <c r="B5" s="306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8"/>
      <c r="N5" s="310">
        <f>BDI!I23</f>
        <v>0.24666704095238123</v>
      </c>
      <c r="O5" s="173" t="s">
        <v>17</v>
      </c>
    </row>
    <row r="6" spans="1:15" x14ac:dyDescent="0.25">
      <c r="A6" s="171" t="s">
        <v>14</v>
      </c>
      <c r="B6" s="306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8"/>
      <c r="N6" s="310"/>
      <c r="O6" s="175" t="str">
        <f>'PLANILHA ORÇAMENTÁRIA'!H6</f>
        <v>RR - Setembro/2017</v>
      </c>
    </row>
    <row r="7" spans="1:15" ht="45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671</v>
      </c>
      <c r="G7" s="172" t="s">
        <v>672</v>
      </c>
      <c r="H7" s="172" t="s">
        <v>673</v>
      </c>
      <c r="I7" s="172" t="s">
        <v>677</v>
      </c>
      <c r="J7" s="172" t="s">
        <v>678</v>
      </c>
      <c r="K7" s="172" t="s">
        <v>679</v>
      </c>
      <c r="L7" s="172" t="s">
        <v>674</v>
      </c>
      <c r="M7" s="176" t="s">
        <v>680</v>
      </c>
      <c r="N7" s="172" t="s">
        <v>675</v>
      </c>
      <c r="O7" s="172" t="s">
        <v>462</v>
      </c>
    </row>
    <row r="8" spans="1:15" ht="30" x14ac:dyDescent="0.25">
      <c r="A8" s="177" t="s">
        <v>23</v>
      </c>
      <c r="B8" s="178" t="s">
        <v>87</v>
      </c>
      <c r="C8" s="179" t="s">
        <v>86</v>
      </c>
      <c r="D8" s="180" t="s">
        <v>19</v>
      </c>
      <c r="E8" s="165"/>
      <c r="F8" s="166"/>
      <c r="G8" s="166"/>
      <c r="H8" s="189"/>
      <c r="I8" s="189"/>
      <c r="J8" s="189"/>
      <c r="K8" s="189"/>
      <c r="L8" s="189"/>
      <c r="M8" s="192"/>
      <c r="N8" s="192"/>
      <c r="O8" s="193">
        <f>F8*G8</f>
        <v>0</v>
      </c>
    </row>
    <row r="9" spans="1:15" ht="15.75" x14ac:dyDescent="0.25">
      <c r="A9" s="181" t="s">
        <v>24</v>
      </c>
      <c r="B9" s="182" t="s">
        <v>210</v>
      </c>
      <c r="C9" s="183" t="s">
        <v>209</v>
      </c>
      <c r="D9" s="184" t="s">
        <v>19</v>
      </c>
      <c r="E9" s="188"/>
      <c r="F9" s="191"/>
      <c r="G9" s="191"/>
      <c r="H9" s="188"/>
      <c r="I9" s="188"/>
      <c r="J9" s="167"/>
      <c r="K9" s="167"/>
      <c r="L9" s="188"/>
      <c r="M9" s="194"/>
      <c r="N9" s="194"/>
      <c r="O9" s="195" t="e">
        <f>J9/K9</f>
        <v>#DIV/0!</v>
      </c>
    </row>
    <row r="10" spans="1:15" ht="30" x14ac:dyDescent="0.25">
      <c r="A10" s="181" t="s">
        <v>25</v>
      </c>
      <c r="B10" s="182" t="s">
        <v>212</v>
      </c>
      <c r="C10" s="183" t="s">
        <v>211</v>
      </c>
      <c r="D10" s="184" t="s">
        <v>29</v>
      </c>
      <c r="E10" s="188"/>
      <c r="F10" s="191"/>
      <c r="G10" s="191"/>
      <c r="H10" s="191"/>
      <c r="I10" s="191"/>
      <c r="J10" s="168"/>
      <c r="K10" s="168"/>
      <c r="L10" s="191"/>
      <c r="M10" s="196"/>
      <c r="N10" s="194"/>
      <c r="O10" s="197" t="e">
        <f>(J9/K9)*K10</f>
        <v>#DIV/0!</v>
      </c>
    </row>
    <row r="11" spans="1:15" ht="30" x14ac:dyDescent="0.25">
      <c r="A11" s="177" t="s">
        <v>26</v>
      </c>
      <c r="B11" s="185">
        <v>95290</v>
      </c>
      <c r="C11" s="179" t="s">
        <v>78</v>
      </c>
      <c r="D11" s="180" t="s">
        <v>56</v>
      </c>
      <c r="E11" s="189"/>
      <c r="F11" s="169"/>
      <c r="G11" s="169"/>
      <c r="H11" s="169"/>
      <c r="I11" s="198"/>
      <c r="J11" s="198"/>
      <c r="K11" s="198"/>
      <c r="L11" s="169"/>
      <c r="M11" s="199"/>
      <c r="N11" s="170"/>
      <c r="O11" s="200">
        <f>F11*G11*H11*L11*(1+N11)</f>
        <v>0</v>
      </c>
    </row>
    <row r="12" spans="1:15" ht="45" x14ac:dyDescent="0.25">
      <c r="A12" s="177" t="s">
        <v>27</v>
      </c>
      <c r="B12" s="178" t="s">
        <v>88</v>
      </c>
      <c r="C12" s="179" t="s">
        <v>593</v>
      </c>
      <c r="D12" s="180" t="s">
        <v>29</v>
      </c>
      <c r="E12" s="189"/>
      <c r="F12" s="190"/>
      <c r="G12" s="190"/>
      <c r="H12" s="190"/>
      <c r="I12" s="169"/>
      <c r="J12" s="198"/>
      <c r="K12" s="198"/>
      <c r="L12" s="198"/>
      <c r="M12" s="199"/>
      <c r="N12" s="192"/>
      <c r="O12" s="200">
        <f>I12</f>
        <v>0</v>
      </c>
    </row>
    <row r="13" spans="1:15" ht="45" x14ac:dyDescent="0.25">
      <c r="A13" s="177" t="s">
        <v>28</v>
      </c>
      <c r="B13" s="178" t="s">
        <v>88</v>
      </c>
      <c r="C13" s="179" t="s">
        <v>681</v>
      </c>
      <c r="D13" s="180" t="s">
        <v>29</v>
      </c>
      <c r="E13" s="189"/>
      <c r="F13" s="190"/>
      <c r="G13" s="190"/>
      <c r="H13" s="190"/>
      <c r="I13" s="169"/>
      <c r="J13" s="169"/>
      <c r="K13" s="198"/>
      <c r="L13" s="198"/>
      <c r="M13" s="170"/>
      <c r="N13" s="192"/>
      <c r="O13" s="201">
        <f>(J13-I13)*(1+M13)</f>
        <v>0</v>
      </c>
    </row>
    <row r="14" spans="1:15" ht="30" x14ac:dyDescent="0.25">
      <c r="A14" s="177" t="s">
        <v>52</v>
      </c>
      <c r="B14" s="185" t="s">
        <v>82</v>
      </c>
      <c r="C14" s="186" t="s">
        <v>81</v>
      </c>
      <c r="D14" s="180" t="s">
        <v>29</v>
      </c>
      <c r="E14" s="189"/>
      <c r="F14" s="169"/>
      <c r="G14" s="169"/>
      <c r="H14" s="169"/>
      <c r="I14" s="198"/>
      <c r="J14" s="198"/>
      <c r="K14" s="198"/>
      <c r="L14" s="198"/>
      <c r="M14" s="199"/>
      <c r="N14" s="192"/>
      <c r="O14" s="200">
        <f t="shared" ref="O14" si="0">F14*G14*H14</f>
        <v>0</v>
      </c>
    </row>
    <row r="15" spans="1:15" ht="30" x14ac:dyDescent="0.25">
      <c r="A15" s="177" t="s">
        <v>91</v>
      </c>
      <c r="B15" s="185" t="s">
        <v>54</v>
      </c>
      <c r="C15" s="186" t="s">
        <v>18</v>
      </c>
      <c r="D15" s="180" t="s">
        <v>19</v>
      </c>
      <c r="E15" s="189"/>
      <c r="F15" s="169"/>
      <c r="G15" s="169"/>
      <c r="H15" s="189"/>
      <c r="I15" s="189"/>
      <c r="J15" s="189"/>
      <c r="K15" s="189"/>
      <c r="L15" s="189"/>
      <c r="M15" s="192"/>
      <c r="N15" s="192"/>
      <c r="O15" s="193">
        <f>F15*G15</f>
        <v>0</v>
      </c>
    </row>
    <row r="16" spans="1:15" ht="31.5" customHeight="1" x14ac:dyDescent="0.25">
      <c r="A16" s="177" t="s">
        <v>242</v>
      </c>
      <c r="B16" s="185">
        <v>79472</v>
      </c>
      <c r="C16" s="187" t="s">
        <v>83</v>
      </c>
      <c r="D16" s="180" t="s">
        <v>19</v>
      </c>
      <c r="E16" s="189"/>
      <c r="F16" s="169"/>
      <c r="G16" s="169"/>
      <c r="H16" s="189"/>
      <c r="I16" s="189"/>
      <c r="J16" s="189"/>
      <c r="K16" s="189"/>
      <c r="L16" s="189"/>
      <c r="M16" s="192"/>
      <c r="N16" s="192"/>
      <c r="O16" s="193">
        <f>F16*G16</f>
        <v>0</v>
      </c>
    </row>
    <row r="17" spans="1:15" x14ac:dyDescent="0.25">
      <c r="A17" s="309" t="s">
        <v>594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</row>
    <row r="18" spans="1:15" ht="90" customHeight="1" x14ac:dyDescent="0.25">
      <c r="A18" s="311" t="s">
        <v>600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90" zoomScaleSheetLayoutView="100" workbookViewId="0">
      <selection activeCell="F8" sqref="F8"/>
    </sheetView>
  </sheetViews>
  <sheetFormatPr defaultRowHeight="15" x14ac:dyDescent="0.25"/>
  <cols>
    <col min="1" max="1" width="9.140625" style="1"/>
    <col min="2" max="2" width="12.42578125" style="1" customWidth="1"/>
    <col min="3" max="3" width="67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28515625" style="1" customWidth="1"/>
    <col min="8" max="8" width="18.140625" style="1" customWidth="1"/>
    <col min="9" max="9" width="21.85546875" style="1" bestFit="1" customWidth="1"/>
    <col min="10" max="10" width="20.7109375" style="1" customWidth="1"/>
    <col min="11" max="16384" width="9.140625" style="1"/>
  </cols>
  <sheetData>
    <row r="1" spans="1:10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8.75" x14ac:dyDescent="0.25">
      <c r="A2" s="304" t="s">
        <v>470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0" x14ac:dyDescent="0.25">
      <c r="A3" s="202" t="s">
        <v>11</v>
      </c>
      <c r="B3" s="313"/>
      <c r="C3" s="313"/>
      <c r="D3" s="313"/>
      <c r="E3" s="313"/>
      <c r="F3" s="313"/>
      <c r="G3" s="313"/>
      <c r="H3" s="313"/>
      <c r="I3" s="305" t="s">
        <v>15</v>
      </c>
      <c r="J3" s="173" t="s">
        <v>16</v>
      </c>
    </row>
    <row r="4" spans="1:10" x14ac:dyDescent="0.25">
      <c r="A4" s="202" t="s">
        <v>12</v>
      </c>
      <c r="B4" s="312"/>
      <c r="C4" s="312"/>
      <c r="D4" s="312"/>
      <c r="E4" s="312"/>
      <c r="F4" s="312"/>
      <c r="G4" s="312"/>
      <c r="H4" s="312"/>
      <c r="I4" s="305"/>
      <c r="J4" s="174" t="str">
        <f>'PLANILHA ORÇAMENTÁRIA'!H4</f>
        <v>RR - Fevereiro/2018</v>
      </c>
    </row>
    <row r="5" spans="1:10" x14ac:dyDescent="0.25">
      <c r="A5" s="202" t="s">
        <v>13</v>
      </c>
      <c r="B5" s="312"/>
      <c r="C5" s="312"/>
      <c r="D5" s="312"/>
      <c r="E5" s="312"/>
      <c r="F5" s="312"/>
      <c r="G5" s="312"/>
      <c r="H5" s="312"/>
      <c r="I5" s="310">
        <f>BDI!I23</f>
        <v>0.24666704095238123</v>
      </c>
      <c r="J5" s="173" t="s">
        <v>17</v>
      </c>
    </row>
    <row r="6" spans="1:10" x14ac:dyDescent="0.25">
      <c r="A6" s="202" t="s">
        <v>14</v>
      </c>
      <c r="B6" s="312"/>
      <c r="C6" s="312"/>
      <c r="D6" s="312"/>
      <c r="E6" s="312"/>
      <c r="F6" s="312"/>
      <c r="G6" s="312"/>
      <c r="H6" s="312"/>
      <c r="I6" s="310"/>
      <c r="J6" s="175" t="str">
        <f>'PLANILHA ORÇAMENTÁRIA'!H6</f>
        <v>RR - Setembro/2017</v>
      </c>
    </row>
    <row r="7" spans="1:10" ht="30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671</v>
      </c>
      <c r="G7" s="172" t="s">
        <v>672</v>
      </c>
      <c r="H7" s="172" t="s">
        <v>673</v>
      </c>
      <c r="I7" s="176" t="s">
        <v>680</v>
      </c>
      <c r="J7" s="172" t="s">
        <v>462</v>
      </c>
    </row>
    <row r="8" spans="1:10" ht="15.75" x14ac:dyDescent="0.25">
      <c r="A8" s="203" t="s">
        <v>31</v>
      </c>
      <c r="B8" s="203">
        <v>72961</v>
      </c>
      <c r="C8" s="204" t="s">
        <v>93</v>
      </c>
      <c r="D8" s="205" t="s">
        <v>19</v>
      </c>
      <c r="E8" s="198"/>
      <c r="F8" s="169"/>
      <c r="G8" s="169"/>
      <c r="H8" s="190"/>
      <c r="I8" s="198"/>
      <c r="J8" s="193">
        <f>F8*G8</f>
        <v>0</v>
      </c>
    </row>
    <row r="9" spans="1:10" ht="45" x14ac:dyDescent="0.25">
      <c r="A9" s="203" t="s">
        <v>32</v>
      </c>
      <c r="B9" s="178" t="s">
        <v>88</v>
      </c>
      <c r="C9" s="179" t="s">
        <v>669</v>
      </c>
      <c r="D9" s="180" t="s">
        <v>29</v>
      </c>
      <c r="E9" s="198"/>
      <c r="F9" s="169"/>
      <c r="G9" s="169"/>
      <c r="H9" s="169"/>
      <c r="I9" s="169"/>
      <c r="J9" s="193">
        <f>F9*G9*H9*(1+I9)</f>
        <v>0</v>
      </c>
    </row>
    <row r="10" spans="1:10" ht="45" x14ac:dyDescent="0.25">
      <c r="A10" s="203" t="s">
        <v>33</v>
      </c>
      <c r="B10" s="206">
        <v>96387</v>
      </c>
      <c r="C10" s="187" t="s">
        <v>555</v>
      </c>
      <c r="D10" s="180" t="s">
        <v>29</v>
      </c>
      <c r="E10" s="198"/>
      <c r="F10" s="169"/>
      <c r="G10" s="169"/>
      <c r="H10" s="169"/>
      <c r="I10" s="190"/>
      <c r="J10" s="193">
        <f>F10*G10*H10</f>
        <v>0</v>
      </c>
    </row>
    <row r="11" spans="1:10" ht="45" x14ac:dyDescent="0.25">
      <c r="A11" s="203" t="s">
        <v>34</v>
      </c>
      <c r="B11" s="206">
        <v>96387</v>
      </c>
      <c r="C11" s="187" t="s">
        <v>556</v>
      </c>
      <c r="D11" s="180" t="s">
        <v>29</v>
      </c>
      <c r="E11" s="198"/>
      <c r="F11" s="169"/>
      <c r="G11" s="169"/>
      <c r="H11" s="169"/>
      <c r="I11" s="190"/>
      <c r="J11" s="193">
        <f>F11*G11*H11</f>
        <v>0</v>
      </c>
    </row>
    <row r="12" spans="1:10" ht="30" x14ac:dyDescent="0.25">
      <c r="A12" s="203" t="s">
        <v>35</v>
      </c>
      <c r="B12" s="206">
        <v>96401</v>
      </c>
      <c r="C12" s="207" t="s">
        <v>94</v>
      </c>
      <c r="D12" s="180" t="s">
        <v>19</v>
      </c>
      <c r="E12" s="198"/>
      <c r="F12" s="169"/>
      <c r="G12" s="169"/>
      <c r="H12" s="190"/>
      <c r="I12" s="198"/>
      <c r="J12" s="193">
        <f>F12*G12</f>
        <v>0</v>
      </c>
    </row>
    <row r="13" spans="1:10" ht="30" x14ac:dyDescent="0.25">
      <c r="A13" s="203" t="s">
        <v>36</v>
      </c>
      <c r="B13" s="203">
        <v>97807</v>
      </c>
      <c r="C13" s="207" t="s">
        <v>453</v>
      </c>
      <c r="D13" s="180" t="s">
        <v>19</v>
      </c>
      <c r="E13" s="198"/>
      <c r="F13" s="169"/>
      <c r="G13" s="169"/>
      <c r="H13" s="190"/>
      <c r="I13" s="198"/>
      <c r="J13" s="193">
        <f t="shared" ref="J13" si="0">F13*G13</f>
        <v>0</v>
      </c>
    </row>
    <row r="14" spans="1:10" ht="27" customHeight="1" x14ac:dyDescent="0.25">
      <c r="A14" s="203" t="s">
        <v>37</v>
      </c>
      <c r="B14" s="208" t="s">
        <v>361</v>
      </c>
      <c r="C14" s="209" t="s">
        <v>208</v>
      </c>
      <c r="D14" s="205" t="s">
        <v>29</v>
      </c>
      <c r="E14" s="169"/>
      <c r="F14" s="169"/>
      <c r="G14" s="169"/>
      <c r="H14" s="169"/>
      <c r="I14" s="190"/>
      <c r="J14" s="193">
        <f>E14*F14*G14</f>
        <v>0</v>
      </c>
    </row>
    <row r="15" spans="1:10" ht="15.75" x14ac:dyDescent="0.25">
      <c r="A15" s="203" t="s">
        <v>256</v>
      </c>
      <c r="B15" s="210" t="s">
        <v>359</v>
      </c>
      <c r="C15" s="211" t="s">
        <v>360</v>
      </c>
      <c r="D15" s="205" t="s">
        <v>19</v>
      </c>
      <c r="E15" s="169"/>
      <c r="F15" s="169"/>
      <c r="G15" s="169"/>
      <c r="H15" s="190"/>
      <c r="I15" s="198"/>
      <c r="J15" s="193">
        <f>E15*F15*G15</f>
        <v>0</v>
      </c>
    </row>
    <row r="16" spans="1:10" ht="15.75" x14ac:dyDescent="0.25">
      <c r="A16" s="203" t="s">
        <v>257</v>
      </c>
      <c r="B16" s="185" t="s">
        <v>58</v>
      </c>
      <c r="C16" s="212" t="s">
        <v>21</v>
      </c>
      <c r="D16" s="180" t="s">
        <v>22</v>
      </c>
      <c r="E16" s="169"/>
      <c r="F16" s="198"/>
      <c r="G16" s="198"/>
      <c r="H16" s="198"/>
      <c r="I16" s="198"/>
      <c r="J16" s="193">
        <f t="shared" ref="J16:J18" si="1">E16</f>
        <v>0</v>
      </c>
    </row>
    <row r="17" spans="1:11" ht="15.75" x14ac:dyDescent="0.25">
      <c r="A17" s="203" t="s">
        <v>670</v>
      </c>
      <c r="B17" s="185" t="s">
        <v>59</v>
      </c>
      <c r="C17" s="212" t="s">
        <v>95</v>
      </c>
      <c r="D17" s="180" t="s">
        <v>22</v>
      </c>
      <c r="E17" s="169"/>
      <c r="F17" s="198"/>
      <c r="G17" s="198"/>
      <c r="H17" s="198"/>
      <c r="I17" s="198"/>
      <c r="J17" s="193">
        <f t="shared" si="1"/>
        <v>0</v>
      </c>
    </row>
    <row r="18" spans="1:11" ht="15.75" x14ac:dyDescent="0.25">
      <c r="A18" s="203" t="s">
        <v>682</v>
      </c>
      <c r="B18" s="185" t="s">
        <v>60</v>
      </c>
      <c r="C18" s="212" t="s">
        <v>96</v>
      </c>
      <c r="D18" s="180" t="s">
        <v>22</v>
      </c>
      <c r="E18" s="169"/>
      <c r="F18" s="198"/>
      <c r="G18" s="198"/>
      <c r="H18" s="198"/>
      <c r="I18" s="198"/>
      <c r="J18" s="193">
        <f t="shared" si="1"/>
        <v>0</v>
      </c>
    </row>
    <row r="19" spans="1:11" x14ac:dyDescent="0.25">
      <c r="A19" s="198"/>
      <c r="B19" s="198"/>
      <c r="C19" s="198"/>
      <c r="D19" s="198"/>
      <c r="E19" s="198"/>
      <c r="F19" s="198"/>
      <c r="G19" s="198"/>
      <c r="H19" s="198"/>
      <c r="I19" s="198"/>
      <c r="J19" s="198"/>
    </row>
    <row r="20" spans="1:11" ht="90" customHeight="1" x14ac:dyDescent="0.25">
      <c r="A20" s="311" t="s">
        <v>601</v>
      </c>
      <c r="B20" s="311"/>
      <c r="C20" s="311"/>
      <c r="D20" s="311"/>
      <c r="E20" s="311"/>
      <c r="F20" s="311"/>
      <c r="G20" s="311"/>
      <c r="H20" s="311"/>
      <c r="I20" s="311"/>
      <c r="J20" s="311"/>
      <c r="K20" s="154"/>
    </row>
  </sheetData>
  <sheetProtection password="F990" sheet="1" objects="1" scenarios="1"/>
  <mergeCells count="9">
    <mergeCell ref="A20:J20"/>
    <mergeCell ref="B6:H6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view="pageBreakPreview" zoomScale="60" zoomScaleNormal="70" workbookViewId="0">
      <selection activeCell="Q12" sqref="Q12"/>
    </sheetView>
  </sheetViews>
  <sheetFormatPr defaultRowHeight="15" x14ac:dyDescent="0.25"/>
  <cols>
    <col min="1" max="1" width="11.28515625" style="1" bestFit="1" customWidth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2" ht="18.75" x14ac:dyDescent="0.25">
      <c r="A2" s="304" t="s">
        <v>471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spans="1:12" x14ac:dyDescent="0.25">
      <c r="A3" s="202" t="s">
        <v>11</v>
      </c>
      <c r="B3" s="306"/>
      <c r="C3" s="307"/>
      <c r="D3" s="307"/>
      <c r="E3" s="307"/>
      <c r="F3" s="307"/>
      <c r="G3" s="307"/>
      <c r="H3" s="307"/>
      <c r="I3" s="307"/>
      <c r="J3" s="308"/>
      <c r="K3" s="305" t="s">
        <v>15</v>
      </c>
      <c r="L3" s="173" t="s">
        <v>16</v>
      </c>
    </row>
    <row r="4" spans="1:12" x14ac:dyDescent="0.25">
      <c r="A4" s="202" t="s">
        <v>12</v>
      </c>
      <c r="B4" s="306"/>
      <c r="C4" s="307"/>
      <c r="D4" s="307"/>
      <c r="E4" s="307"/>
      <c r="F4" s="307"/>
      <c r="G4" s="307"/>
      <c r="H4" s="307"/>
      <c r="I4" s="307"/>
      <c r="J4" s="308"/>
      <c r="K4" s="305"/>
      <c r="L4" s="174" t="str">
        <f>'PLANILHA ORÇAMENTÁRIA'!H4</f>
        <v>RR - Fevereiro/2018</v>
      </c>
    </row>
    <row r="5" spans="1:12" x14ac:dyDescent="0.25">
      <c r="A5" s="202" t="s">
        <v>13</v>
      </c>
      <c r="B5" s="306"/>
      <c r="C5" s="307"/>
      <c r="D5" s="307"/>
      <c r="E5" s="307"/>
      <c r="F5" s="307"/>
      <c r="G5" s="307"/>
      <c r="H5" s="307"/>
      <c r="I5" s="307"/>
      <c r="J5" s="308"/>
      <c r="K5" s="310">
        <f>BDI!I23</f>
        <v>0.24666704095238123</v>
      </c>
      <c r="L5" s="173" t="s">
        <v>17</v>
      </c>
    </row>
    <row r="6" spans="1:12" x14ac:dyDescent="0.25">
      <c r="A6" s="202" t="s">
        <v>14</v>
      </c>
      <c r="B6" s="306"/>
      <c r="C6" s="307"/>
      <c r="D6" s="307"/>
      <c r="E6" s="307"/>
      <c r="F6" s="307"/>
      <c r="G6" s="307"/>
      <c r="H6" s="307"/>
      <c r="I6" s="307"/>
      <c r="J6" s="308"/>
      <c r="K6" s="310"/>
      <c r="L6" s="175" t="str">
        <f>'PLANILHA ORÇAMENTÁRIA'!H6</f>
        <v>RR - Setembro/2017</v>
      </c>
    </row>
    <row r="7" spans="1:12" ht="30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671</v>
      </c>
      <c r="G7" s="172" t="s">
        <v>672</v>
      </c>
      <c r="H7" s="172" t="s">
        <v>673</v>
      </c>
      <c r="I7" s="172" t="s">
        <v>595</v>
      </c>
      <c r="J7" s="172" t="s">
        <v>675</v>
      </c>
      <c r="K7" s="172" t="s">
        <v>674</v>
      </c>
      <c r="L7" s="172" t="s">
        <v>462</v>
      </c>
    </row>
    <row r="8" spans="1:12" ht="30" x14ac:dyDescent="0.25">
      <c r="A8" s="177" t="s">
        <v>48</v>
      </c>
      <c r="B8" s="206">
        <v>95302</v>
      </c>
      <c r="C8" s="214" t="s">
        <v>98</v>
      </c>
      <c r="D8" s="206" t="s">
        <v>38</v>
      </c>
      <c r="E8" s="206"/>
      <c r="F8" s="213"/>
      <c r="G8" s="213"/>
      <c r="H8" s="213"/>
      <c r="I8" s="177"/>
      <c r="J8" s="213"/>
      <c r="K8" s="213"/>
      <c r="L8" s="193">
        <f>F8*G8*H8*K8*(1+J8)</f>
        <v>0</v>
      </c>
    </row>
    <row r="9" spans="1:12" ht="27" customHeight="1" x14ac:dyDescent="0.25">
      <c r="A9" s="177" t="s">
        <v>61</v>
      </c>
      <c r="B9" s="215">
        <v>95290</v>
      </c>
      <c r="C9" s="187" t="s">
        <v>78</v>
      </c>
      <c r="D9" s="180" t="s">
        <v>56</v>
      </c>
      <c r="E9" s="206"/>
      <c r="F9" s="213"/>
      <c r="G9" s="213"/>
      <c r="H9" s="213"/>
      <c r="I9" s="177"/>
      <c r="J9" s="213"/>
      <c r="K9" s="213"/>
      <c r="L9" s="193">
        <f t="shared" ref="L9:L13" si="0">F9*G9*H9*K9*(1+J9)</f>
        <v>0</v>
      </c>
    </row>
    <row r="10" spans="1:12" ht="30" x14ac:dyDescent="0.25">
      <c r="A10" s="177" t="s">
        <v>62</v>
      </c>
      <c r="B10" s="216">
        <v>95875</v>
      </c>
      <c r="C10" s="207" t="s">
        <v>456</v>
      </c>
      <c r="D10" s="206" t="s">
        <v>38</v>
      </c>
      <c r="E10" s="206"/>
      <c r="F10" s="213"/>
      <c r="G10" s="213"/>
      <c r="H10" s="213"/>
      <c r="I10" s="177"/>
      <c r="J10" s="213"/>
      <c r="K10" s="213"/>
      <c r="L10" s="193">
        <f t="shared" si="0"/>
        <v>0</v>
      </c>
    </row>
    <row r="11" spans="1:12" ht="30" x14ac:dyDescent="0.25">
      <c r="A11" s="177" t="s">
        <v>99</v>
      </c>
      <c r="B11" s="216">
        <v>93590</v>
      </c>
      <c r="C11" s="214" t="s">
        <v>356</v>
      </c>
      <c r="D11" s="206" t="s">
        <v>38</v>
      </c>
      <c r="E11" s="206"/>
      <c r="F11" s="213"/>
      <c r="G11" s="213"/>
      <c r="H11" s="213"/>
      <c r="I11" s="177"/>
      <c r="J11" s="213"/>
      <c r="K11" s="213"/>
      <c r="L11" s="193">
        <f t="shared" si="0"/>
        <v>0</v>
      </c>
    </row>
    <row r="12" spans="1:12" ht="39.75" customHeight="1" x14ac:dyDescent="0.25">
      <c r="A12" s="177" t="s">
        <v>100</v>
      </c>
      <c r="B12" s="208">
        <v>93591</v>
      </c>
      <c r="C12" s="211" t="s">
        <v>577</v>
      </c>
      <c r="D12" s="208" t="s">
        <v>38</v>
      </c>
      <c r="E12" s="206"/>
      <c r="F12" s="213"/>
      <c r="G12" s="213"/>
      <c r="H12" s="213"/>
      <c r="I12" s="177"/>
      <c r="J12" s="213"/>
      <c r="K12" s="213"/>
      <c r="L12" s="193">
        <f t="shared" si="0"/>
        <v>0</v>
      </c>
    </row>
    <row r="13" spans="1:12" ht="38.25" customHeight="1" x14ac:dyDescent="0.25">
      <c r="A13" s="177" t="s">
        <v>357</v>
      </c>
      <c r="B13" s="208">
        <v>93593</v>
      </c>
      <c r="C13" s="211" t="s">
        <v>578</v>
      </c>
      <c r="D13" s="208" t="s">
        <v>38</v>
      </c>
      <c r="E13" s="206"/>
      <c r="F13" s="213"/>
      <c r="G13" s="213"/>
      <c r="H13" s="213"/>
      <c r="I13" s="177"/>
      <c r="J13" s="213"/>
      <c r="K13" s="213"/>
      <c r="L13" s="193">
        <f t="shared" si="0"/>
        <v>0</v>
      </c>
    </row>
    <row r="14" spans="1:12" ht="45" customHeight="1" x14ac:dyDescent="0.25">
      <c r="A14" s="177" t="s">
        <v>358</v>
      </c>
      <c r="B14" s="177">
        <v>93176</v>
      </c>
      <c r="C14" s="217" t="s">
        <v>588</v>
      </c>
      <c r="D14" s="177" t="s">
        <v>39</v>
      </c>
      <c r="E14" s="177"/>
      <c r="F14" s="213"/>
      <c r="G14" s="213"/>
      <c r="H14" s="177"/>
      <c r="I14" s="177">
        <f>3.1*1000</f>
        <v>3100</v>
      </c>
      <c r="J14" s="177"/>
      <c r="K14" s="213"/>
      <c r="L14" s="193">
        <f t="shared" ref="L14:L21" si="1">F14*G14*I14*K14</f>
        <v>0</v>
      </c>
    </row>
    <row r="15" spans="1:12" ht="46.5" customHeight="1" x14ac:dyDescent="0.25">
      <c r="A15" s="177" t="s">
        <v>472</v>
      </c>
      <c r="B15" s="177">
        <v>93176</v>
      </c>
      <c r="C15" s="217" t="s">
        <v>598</v>
      </c>
      <c r="D15" s="177" t="s">
        <v>39</v>
      </c>
      <c r="E15" s="177"/>
      <c r="F15" s="213"/>
      <c r="G15" s="213"/>
      <c r="H15" s="177"/>
      <c r="I15" s="177">
        <f>1.2*1000</f>
        <v>1200</v>
      </c>
      <c r="J15" s="177"/>
      <c r="K15" s="213"/>
      <c r="L15" s="193">
        <f t="shared" si="1"/>
        <v>0</v>
      </c>
    </row>
    <row r="16" spans="1:12" ht="45" customHeight="1" x14ac:dyDescent="0.25">
      <c r="A16" s="177" t="s">
        <v>473</v>
      </c>
      <c r="B16" s="177">
        <v>93177</v>
      </c>
      <c r="C16" s="217" t="s">
        <v>589</v>
      </c>
      <c r="D16" s="177" t="s">
        <v>39</v>
      </c>
      <c r="E16" s="177"/>
      <c r="F16" s="213"/>
      <c r="G16" s="213"/>
      <c r="H16" s="177"/>
      <c r="I16" s="177">
        <f>3.1*1000</f>
        <v>3100</v>
      </c>
      <c r="J16" s="177"/>
      <c r="K16" s="213"/>
      <c r="L16" s="193">
        <f t="shared" si="1"/>
        <v>0</v>
      </c>
    </row>
    <row r="17" spans="1:12" ht="50.25" customHeight="1" x14ac:dyDescent="0.25">
      <c r="A17" s="177" t="s">
        <v>474</v>
      </c>
      <c r="B17" s="177">
        <v>93177</v>
      </c>
      <c r="C17" s="217" t="s">
        <v>597</v>
      </c>
      <c r="D17" s="177" t="s">
        <v>39</v>
      </c>
      <c r="E17" s="177"/>
      <c r="F17" s="213"/>
      <c r="G17" s="213"/>
      <c r="H17" s="177"/>
      <c r="I17" s="177">
        <f>1.2*1000</f>
        <v>1200</v>
      </c>
      <c r="J17" s="177"/>
      <c r="K17" s="213"/>
      <c r="L17" s="193">
        <f t="shared" si="1"/>
        <v>0</v>
      </c>
    </row>
    <row r="18" spans="1:12" ht="45" customHeight="1" x14ac:dyDescent="0.25">
      <c r="A18" s="177" t="s">
        <v>475</v>
      </c>
      <c r="B18" s="177">
        <v>93178</v>
      </c>
      <c r="C18" s="217" t="s">
        <v>590</v>
      </c>
      <c r="D18" s="177" t="s">
        <v>39</v>
      </c>
      <c r="E18" s="177"/>
      <c r="F18" s="213"/>
      <c r="G18" s="213"/>
      <c r="H18" s="177"/>
      <c r="I18" s="177">
        <f>3.1*1000</f>
        <v>3100</v>
      </c>
      <c r="J18" s="177"/>
      <c r="K18" s="213"/>
      <c r="L18" s="193">
        <f t="shared" si="1"/>
        <v>0</v>
      </c>
    </row>
    <row r="19" spans="1:12" ht="51.75" customHeight="1" x14ac:dyDescent="0.25">
      <c r="A19" s="177" t="s">
        <v>476</v>
      </c>
      <c r="B19" s="177">
        <v>93178</v>
      </c>
      <c r="C19" s="217" t="s">
        <v>596</v>
      </c>
      <c r="D19" s="177" t="s">
        <v>39</v>
      </c>
      <c r="E19" s="177"/>
      <c r="F19" s="213"/>
      <c r="G19" s="213"/>
      <c r="H19" s="177"/>
      <c r="I19" s="177">
        <f>1.2*1000</f>
        <v>1200</v>
      </c>
      <c r="J19" s="177"/>
      <c r="K19" s="213"/>
      <c r="L19" s="193">
        <f t="shared" si="1"/>
        <v>0</v>
      </c>
    </row>
    <row r="20" spans="1:12" ht="45" customHeight="1" x14ac:dyDescent="0.25">
      <c r="A20" s="177" t="s">
        <v>477</v>
      </c>
      <c r="B20" s="177">
        <v>93179</v>
      </c>
      <c r="C20" s="217" t="s">
        <v>591</v>
      </c>
      <c r="D20" s="177" t="s">
        <v>39</v>
      </c>
      <c r="E20" s="177"/>
      <c r="F20" s="213"/>
      <c r="G20" s="213"/>
      <c r="H20" s="177"/>
      <c r="I20" s="177">
        <f>3.1*1000</f>
        <v>3100</v>
      </c>
      <c r="J20" s="177"/>
      <c r="K20" s="213"/>
      <c r="L20" s="193">
        <f t="shared" si="1"/>
        <v>0</v>
      </c>
    </row>
    <row r="21" spans="1:12" ht="48.75" customHeight="1" x14ac:dyDescent="0.25">
      <c r="A21" s="177" t="s">
        <v>581</v>
      </c>
      <c r="B21" s="206">
        <v>93179</v>
      </c>
      <c r="C21" s="214" t="s">
        <v>587</v>
      </c>
      <c r="D21" s="206" t="s">
        <v>39</v>
      </c>
      <c r="E21" s="206"/>
      <c r="F21" s="213"/>
      <c r="G21" s="213"/>
      <c r="H21" s="206"/>
      <c r="I21" s="177">
        <f>1.2*1000</f>
        <v>1200</v>
      </c>
      <c r="J21" s="206"/>
      <c r="K21" s="213"/>
      <c r="L21" s="193">
        <f t="shared" si="1"/>
        <v>0</v>
      </c>
    </row>
    <row r="22" spans="1:12" x14ac:dyDescent="0.25">
      <c r="A22" s="309" t="s">
        <v>599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</row>
    <row r="23" spans="1:12" ht="90" customHeight="1" x14ac:dyDescent="0.25">
      <c r="A23" s="311" t="s">
        <v>600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</row>
  </sheetData>
  <sheetProtection password="F990" sheet="1" objects="1" scenarios="1"/>
  <mergeCells count="10"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</row>
    <row r="2" spans="1:8" ht="18.75" x14ac:dyDescent="0.25">
      <c r="A2" s="304" t="s">
        <v>478</v>
      </c>
      <c r="B2" s="304"/>
      <c r="C2" s="304"/>
      <c r="D2" s="304"/>
      <c r="E2" s="304"/>
      <c r="F2" s="304"/>
      <c r="G2" s="304"/>
      <c r="H2" s="304"/>
    </row>
    <row r="3" spans="1:8" x14ac:dyDescent="0.25">
      <c r="A3" s="202" t="s">
        <v>11</v>
      </c>
      <c r="B3" s="312"/>
      <c r="C3" s="312"/>
      <c r="D3" s="312"/>
      <c r="E3" s="312"/>
      <c r="F3" s="312"/>
      <c r="G3" s="305" t="s">
        <v>15</v>
      </c>
      <c r="H3" s="173" t="s">
        <v>16</v>
      </c>
    </row>
    <row r="4" spans="1:8" x14ac:dyDescent="0.25">
      <c r="A4" s="202" t="s">
        <v>12</v>
      </c>
      <c r="B4" s="312"/>
      <c r="C4" s="312"/>
      <c r="D4" s="312"/>
      <c r="E4" s="312"/>
      <c r="F4" s="312"/>
      <c r="G4" s="305"/>
      <c r="H4" s="174" t="str">
        <f>'PLANILHA ORÇAMENTÁRIA'!H4</f>
        <v>RR - Fevereiro/2018</v>
      </c>
    </row>
    <row r="5" spans="1:8" x14ac:dyDescent="0.25">
      <c r="A5" s="202" t="s">
        <v>13</v>
      </c>
      <c r="B5" s="312"/>
      <c r="C5" s="312"/>
      <c r="D5" s="312"/>
      <c r="E5" s="312"/>
      <c r="F5" s="312"/>
      <c r="G5" s="310">
        <f>BDI!I23</f>
        <v>0.24666704095238123</v>
      </c>
      <c r="H5" s="173" t="s">
        <v>17</v>
      </c>
    </row>
    <row r="6" spans="1:8" x14ac:dyDescent="0.25">
      <c r="A6" s="202" t="s">
        <v>14</v>
      </c>
      <c r="B6" s="312"/>
      <c r="C6" s="312"/>
      <c r="D6" s="312"/>
      <c r="E6" s="312"/>
      <c r="F6" s="312"/>
      <c r="G6" s="310"/>
      <c r="H6" s="175" t="str">
        <f>'PLANILHA ORÇAMENTÁRIA'!H6</f>
        <v>RR - Setembro/2017</v>
      </c>
    </row>
    <row r="7" spans="1:8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671</v>
      </c>
      <c r="F7" s="172" t="s">
        <v>672</v>
      </c>
      <c r="G7" s="172" t="s">
        <v>673</v>
      </c>
      <c r="H7" s="172" t="s">
        <v>462</v>
      </c>
    </row>
    <row r="8" spans="1:8" ht="15.75" x14ac:dyDescent="0.25">
      <c r="A8" s="216" t="s">
        <v>46</v>
      </c>
      <c r="B8" s="206">
        <v>93358</v>
      </c>
      <c r="C8" s="207" t="s">
        <v>116</v>
      </c>
      <c r="D8" s="180" t="s">
        <v>29</v>
      </c>
      <c r="E8" s="169"/>
      <c r="F8" s="169"/>
      <c r="G8" s="169"/>
      <c r="H8" s="193">
        <f>E8*F8*G8</f>
        <v>0</v>
      </c>
    </row>
    <row r="9" spans="1:8" ht="60" x14ac:dyDescent="0.25">
      <c r="A9" s="216" t="s">
        <v>47</v>
      </c>
      <c r="B9" s="206">
        <v>94267</v>
      </c>
      <c r="C9" s="219" t="s">
        <v>101</v>
      </c>
      <c r="D9" s="180" t="s">
        <v>41</v>
      </c>
      <c r="E9" s="169"/>
      <c r="F9" s="198"/>
      <c r="G9" s="198"/>
      <c r="H9" s="193">
        <f>E9</f>
        <v>0</v>
      </c>
    </row>
    <row r="10" spans="1:8" ht="60" x14ac:dyDescent="0.25">
      <c r="A10" s="216" t="s">
        <v>65</v>
      </c>
      <c r="B10" s="206">
        <v>94268</v>
      </c>
      <c r="C10" s="219" t="s">
        <v>102</v>
      </c>
      <c r="D10" s="180" t="s">
        <v>41</v>
      </c>
      <c r="E10" s="169"/>
      <c r="F10" s="198"/>
      <c r="G10" s="198"/>
      <c r="H10" s="193">
        <f t="shared" ref="H10:H24" si="0">E10</f>
        <v>0</v>
      </c>
    </row>
    <row r="11" spans="1:8" ht="60" x14ac:dyDescent="0.25">
      <c r="A11" s="216" t="s">
        <v>120</v>
      </c>
      <c r="B11" s="206">
        <v>94269</v>
      </c>
      <c r="C11" s="219" t="s">
        <v>101</v>
      </c>
      <c r="D11" s="180" t="s">
        <v>41</v>
      </c>
      <c r="E11" s="169"/>
      <c r="F11" s="198"/>
      <c r="G11" s="198"/>
      <c r="H11" s="193">
        <f t="shared" si="0"/>
        <v>0</v>
      </c>
    </row>
    <row r="12" spans="1:8" ht="60" x14ac:dyDescent="0.25">
      <c r="A12" s="216" t="s">
        <v>121</v>
      </c>
      <c r="B12" s="206">
        <v>94270</v>
      </c>
      <c r="C12" s="219" t="s">
        <v>103</v>
      </c>
      <c r="D12" s="180" t="s">
        <v>41</v>
      </c>
      <c r="E12" s="169"/>
      <c r="F12" s="198"/>
      <c r="G12" s="198"/>
      <c r="H12" s="193">
        <f t="shared" si="0"/>
        <v>0</v>
      </c>
    </row>
    <row r="13" spans="1:8" ht="60" x14ac:dyDescent="0.25">
      <c r="A13" s="216" t="s">
        <v>122</v>
      </c>
      <c r="B13" s="206">
        <v>94271</v>
      </c>
      <c r="C13" s="219" t="s">
        <v>104</v>
      </c>
      <c r="D13" s="180" t="s">
        <v>41</v>
      </c>
      <c r="E13" s="169"/>
      <c r="F13" s="198"/>
      <c r="G13" s="198"/>
      <c r="H13" s="193">
        <f t="shared" si="0"/>
        <v>0</v>
      </c>
    </row>
    <row r="14" spans="1:8" ht="60" x14ac:dyDescent="0.25">
      <c r="A14" s="216" t="s">
        <v>123</v>
      </c>
      <c r="B14" s="206">
        <v>94272</v>
      </c>
      <c r="C14" s="219" t="s">
        <v>105</v>
      </c>
      <c r="D14" s="180" t="s">
        <v>41</v>
      </c>
      <c r="E14" s="169"/>
      <c r="F14" s="198"/>
      <c r="G14" s="198"/>
      <c r="H14" s="193">
        <f t="shared" si="0"/>
        <v>0</v>
      </c>
    </row>
    <row r="15" spans="1:8" ht="60" x14ac:dyDescent="0.25">
      <c r="A15" s="216" t="s">
        <v>124</v>
      </c>
      <c r="B15" s="206">
        <v>94273</v>
      </c>
      <c r="C15" s="219" t="s">
        <v>106</v>
      </c>
      <c r="D15" s="180" t="s">
        <v>41</v>
      </c>
      <c r="E15" s="169"/>
      <c r="F15" s="198"/>
      <c r="G15" s="198"/>
      <c r="H15" s="193">
        <f t="shared" si="0"/>
        <v>0</v>
      </c>
    </row>
    <row r="16" spans="1:8" ht="60" x14ac:dyDescent="0.25">
      <c r="A16" s="216" t="s">
        <v>258</v>
      </c>
      <c r="B16" s="206">
        <v>94274</v>
      </c>
      <c r="C16" s="219" t="s">
        <v>107</v>
      </c>
      <c r="D16" s="180" t="s">
        <v>41</v>
      </c>
      <c r="E16" s="169"/>
      <c r="F16" s="198"/>
      <c r="G16" s="198"/>
      <c r="H16" s="193">
        <f t="shared" si="0"/>
        <v>0</v>
      </c>
    </row>
    <row r="17" spans="1:12" ht="30" x14ac:dyDescent="0.25">
      <c r="A17" s="216" t="s">
        <v>259</v>
      </c>
      <c r="B17" s="206">
        <v>94281</v>
      </c>
      <c r="C17" s="219" t="s">
        <v>108</v>
      </c>
      <c r="D17" s="180" t="s">
        <v>41</v>
      </c>
      <c r="E17" s="169"/>
      <c r="F17" s="198"/>
      <c r="G17" s="198"/>
      <c r="H17" s="193">
        <f t="shared" si="0"/>
        <v>0</v>
      </c>
    </row>
    <row r="18" spans="1:12" ht="30" x14ac:dyDescent="0.25">
      <c r="A18" s="216" t="s">
        <v>260</v>
      </c>
      <c r="B18" s="206">
        <v>94282</v>
      </c>
      <c r="C18" s="219" t="s">
        <v>109</v>
      </c>
      <c r="D18" s="180" t="s">
        <v>41</v>
      </c>
      <c r="E18" s="169"/>
      <c r="F18" s="198"/>
      <c r="G18" s="198"/>
      <c r="H18" s="193">
        <f t="shared" si="0"/>
        <v>0</v>
      </c>
    </row>
    <row r="19" spans="1:12" ht="30" x14ac:dyDescent="0.25">
      <c r="A19" s="216" t="s">
        <v>261</v>
      </c>
      <c r="B19" s="206">
        <v>94283</v>
      </c>
      <c r="C19" s="219" t="s">
        <v>110</v>
      </c>
      <c r="D19" s="180" t="s">
        <v>41</v>
      </c>
      <c r="E19" s="169"/>
      <c r="F19" s="198"/>
      <c r="G19" s="198"/>
      <c r="H19" s="193">
        <f t="shared" si="0"/>
        <v>0</v>
      </c>
    </row>
    <row r="20" spans="1:12" ht="30" x14ac:dyDescent="0.25">
      <c r="A20" s="216" t="s">
        <v>262</v>
      </c>
      <c r="B20" s="206">
        <v>94284</v>
      </c>
      <c r="C20" s="219" t="s">
        <v>111</v>
      </c>
      <c r="D20" s="180" t="s">
        <v>41</v>
      </c>
      <c r="E20" s="169"/>
      <c r="F20" s="198"/>
      <c r="G20" s="198"/>
      <c r="H20" s="193">
        <f t="shared" si="0"/>
        <v>0</v>
      </c>
    </row>
    <row r="21" spans="1:12" ht="30" x14ac:dyDescent="0.25">
      <c r="A21" s="216" t="s">
        <v>125</v>
      </c>
      <c r="B21" s="206">
        <v>94287</v>
      </c>
      <c r="C21" s="219" t="s">
        <v>112</v>
      </c>
      <c r="D21" s="180" t="s">
        <v>41</v>
      </c>
      <c r="E21" s="169"/>
      <c r="F21" s="198"/>
      <c r="G21" s="198"/>
      <c r="H21" s="193">
        <f t="shared" si="0"/>
        <v>0</v>
      </c>
    </row>
    <row r="22" spans="1:12" ht="30" x14ac:dyDescent="0.25">
      <c r="A22" s="216" t="s">
        <v>142</v>
      </c>
      <c r="B22" s="206">
        <v>94288</v>
      </c>
      <c r="C22" s="219" t="s">
        <v>113</v>
      </c>
      <c r="D22" s="180" t="s">
        <v>41</v>
      </c>
      <c r="E22" s="169"/>
      <c r="F22" s="198"/>
      <c r="G22" s="198"/>
      <c r="H22" s="193">
        <f t="shared" si="0"/>
        <v>0</v>
      </c>
    </row>
    <row r="23" spans="1:12" ht="30" x14ac:dyDescent="0.25">
      <c r="A23" s="216" t="s">
        <v>143</v>
      </c>
      <c r="B23" s="206">
        <v>94289</v>
      </c>
      <c r="C23" s="219" t="s">
        <v>114</v>
      </c>
      <c r="D23" s="180" t="s">
        <v>41</v>
      </c>
      <c r="E23" s="169"/>
      <c r="F23" s="198"/>
      <c r="G23" s="198"/>
      <c r="H23" s="193">
        <f t="shared" si="0"/>
        <v>0</v>
      </c>
    </row>
    <row r="24" spans="1:12" ht="30" x14ac:dyDescent="0.25">
      <c r="A24" s="216" t="s">
        <v>144</v>
      </c>
      <c r="B24" s="206">
        <v>94290</v>
      </c>
      <c r="C24" s="219" t="s">
        <v>115</v>
      </c>
      <c r="D24" s="180" t="s">
        <v>41</v>
      </c>
      <c r="E24" s="169"/>
      <c r="F24" s="198"/>
      <c r="G24" s="198"/>
      <c r="H24" s="193">
        <f t="shared" si="0"/>
        <v>0</v>
      </c>
    </row>
    <row r="25" spans="1:12" ht="90" customHeight="1" x14ac:dyDescent="0.25">
      <c r="A25" s="311" t="s">
        <v>600</v>
      </c>
      <c r="B25" s="311"/>
      <c r="C25" s="311"/>
      <c r="D25" s="311"/>
      <c r="E25" s="311"/>
      <c r="F25" s="311"/>
      <c r="G25" s="311"/>
      <c r="H25" s="311"/>
      <c r="I25" s="218"/>
      <c r="J25" s="218"/>
      <c r="K25" s="218"/>
      <c r="L25" s="218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2"/>
  <sheetViews>
    <sheetView view="pageBreakPreview" zoomScale="85" zoomScaleNormal="100" zoomScaleSheetLayoutView="85" workbookViewId="0">
      <selection activeCell="F12" sqref="F12:H12"/>
    </sheetView>
  </sheetViews>
  <sheetFormatPr defaultRowHeight="15" x14ac:dyDescent="0.25"/>
  <cols>
    <col min="1" max="1" width="7.140625" style="1" bestFit="1" customWidth="1"/>
    <col min="2" max="2" width="9.85546875" style="1" bestFit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222" bestFit="1" customWidth="1"/>
    <col min="10" max="16384" width="9.140625" style="1"/>
  </cols>
  <sheetData>
    <row r="1" spans="1:9" ht="90" customHeight="1" x14ac:dyDescent="0.25">
      <c r="A1" s="303" t="s">
        <v>686</v>
      </c>
      <c r="B1" s="303"/>
      <c r="C1" s="303"/>
      <c r="D1" s="303"/>
      <c r="E1" s="303"/>
      <c r="F1" s="303"/>
      <c r="G1" s="303"/>
      <c r="H1" s="303"/>
      <c r="I1" s="303"/>
    </row>
    <row r="2" spans="1:9" ht="18.75" x14ac:dyDescent="0.25">
      <c r="A2" s="304" t="s">
        <v>480</v>
      </c>
      <c r="B2" s="304"/>
      <c r="C2" s="304"/>
      <c r="D2" s="304"/>
      <c r="E2" s="304"/>
      <c r="F2" s="304"/>
      <c r="G2" s="304"/>
      <c r="H2" s="304"/>
      <c r="I2" s="304"/>
    </row>
    <row r="3" spans="1:9" x14ac:dyDescent="0.25">
      <c r="A3" s="202" t="s">
        <v>11</v>
      </c>
      <c r="B3" s="312"/>
      <c r="C3" s="312"/>
      <c r="D3" s="312"/>
      <c r="E3" s="312"/>
      <c r="F3" s="312"/>
      <c r="G3" s="312"/>
      <c r="H3" s="305" t="s">
        <v>15</v>
      </c>
      <c r="I3" s="223" t="s">
        <v>16</v>
      </c>
    </row>
    <row r="4" spans="1:9" x14ac:dyDescent="0.25">
      <c r="A4" s="202" t="s">
        <v>12</v>
      </c>
      <c r="B4" s="312"/>
      <c r="C4" s="312"/>
      <c r="D4" s="312"/>
      <c r="E4" s="312"/>
      <c r="F4" s="312"/>
      <c r="G4" s="312"/>
      <c r="H4" s="305"/>
      <c r="I4" s="224" t="str">
        <f>'PLANILHA ORÇAMENTÁRIA'!H4</f>
        <v>RR - Fevereiro/2018</v>
      </c>
    </row>
    <row r="5" spans="1:9" x14ac:dyDescent="0.25">
      <c r="A5" s="202" t="s">
        <v>13</v>
      </c>
      <c r="B5" s="312"/>
      <c r="C5" s="312"/>
      <c r="D5" s="312"/>
      <c r="E5" s="312"/>
      <c r="F5" s="312"/>
      <c r="G5" s="312"/>
      <c r="H5" s="310">
        <f>BDI!I23</f>
        <v>0.24666704095238123</v>
      </c>
      <c r="I5" s="223" t="s">
        <v>17</v>
      </c>
    </row>
    <row r="6" spans="1:9" x14ac:dyDescent="0.25">
      <c r="A6" s="202" t="s">
        <v>14</v>
      </c>
      <c r="B6" s="312"/>
      <c r="C6" s="312"/>
      <c r="D6" s="312"/>
      <c r="E6" s="312"/>
      <c r="F6" s="312"/>
      <c r="G6" s="312"/>
      <c r="H6" s="310"/>
      <c r="I6" s="225" t="str">
        <f>'PLANILHA ORÇAMENTÁRIA'!H6</f>
        <v>RR - Setembro/2017</v>
      </c>
    </row>
    <row r="7" spans="1:9" x14ac:dyDescent="0.25">
      <c r="A7" s="172" t="s">
        <v>364</v>
      </c>
      <c r="B7" s="172" t="s">
        <v>1</v>
      </c>
      <c r="C7" s="172" t="s">
        <v>461</v>
      </c>
      <c r="D7" s="172" t="s">
        <v>237</v>
      </c>
      <c r="E7" s="172" t="s">
        <v>3</v>
      </c>
      <c r="F7" s="172" t="s">
        <v>671</v>
      </c>
      <c r="G7" s="172" t="s">
        <v>672</v>
      </c>
      <c r="H7" s="172" t="s">
        <v>683</v>
      </c>
      <c r="I7" s="172" t="s">
        <v>462</v>
      </c>
    </row>
    <row r="8" spans="1:9" x14ac:dyDescent="0.25">
      <c r="A8" s="226" t="s">
        <v>44</v>
      </c>
      <c r="B8" s="314" t="s">
        <v>173</v>
      </c>
      <c r="C8" s="314"/>
      <c r="D8" s="314"/>
      <c r="E8" s="314"/>
      <c r="F8" s="314"/>
      <c r="G8" s="314"/>
      <c r="H8" s="314"/>
      <c r="I8" s="314"/>
    </row>
    <row r="9" spans="1:9" ht="75" x14ac:dyDescent="0.25">
      <c r="A9" s="181" t="s">
        <v>263</v>
      </c>
      <c r="B9" s="181">
        <v>90099</v>
      </c>
      <c r="C9" s="227" t="s">
        <v>481</v>
      </c>
      <c r="D9" s="180" t="s">
        <v>29</v>
      </c>
      <c r="E9" s="180"/>
      <c r="F9" s="169"/>
      <c r="G9" s="169"/>
      <c r="H9" s="169"/>
      <c r="I9" s="201">
        <f>F9*G9*H9</f>
        <v>0</v>
      </c>
    </row>
    <row r="10" spans="1:9" ht="75" x14ac:dyDescent="0.25">
      <c r="A10" s="181" t="s">
        <v>264</v>
      </c>
      <c r="B10" s="181">
        <v>90100</v>
      </c>
      <c r="C10" s="228" t="s">
        <v>135</v>
      </c>
      <c r="D10" s="180" t="s">
        <v>29</v>
      </c>
      <c r="E10" s="180"/>
      <c r="F10" s="169"/>
      <c r="G10" s="169"/>
      <c r="H10" s="169"/>
      <c r="I10" s="201">
        <f t="shared" ref="I10:I16" si="0">F10*G10*H10</f>
        <v>0</v>
      </c>
    </row>
    <row r="11" spans="1:9" ht="90" x14ac:dyDescent="0.25">
      <c r="A11" s="181" t="s">
        <v>265</v>
      </c>
      <c r="B11" s="181">
        <v>90101</v>
      </c>
      <c r="C11" s="228" t="s">
        <v>136</v>
      </c>
      <c r="D11" s="180" t="s">
        <v>29</v>
      </c>
      <c r="E11" s="180"/>
      <c r="F11" s="169"/>
      <c r="G11" s="169"/>
      <c r="H11" s="169"/>
      <c r="I11" s="201">
        <f t="shared" si="0"/>
        <v>0</v>
      </c>
    </row>
    <row r="12" spans="1:9" ht="90" x14ac:dyDescent="0.25">
      <c r="A12" s="181" t="s">
        <v>266</v>
      </c>
      <c r="B12" s="181">
        <v>90102</v>
      </c>
      <c r="C12" s="229" t="s">
        <v>137</v>
      </c>
      <c r="D12" s="180" t="s">
        <v>29</v>
      </c>
      <c r="E12" s="180"/>
      <c r="F12" s="169"/>
      <c r="G12" s="169"/>
      <c r="H12" s="169"/>
      <c r="I12" s="201">
        <f t="shared" si="0"/>
        <v>0</v>
      </c>
    </row>
    <row r="13" spans="1:9" ht="105" x14ac:dyDescent="0.25">
      <c r="A13" s="181" t="s">
        <v>267</v>
      </c>
      <c r="B13" s="181">
        <v>90105</v>
      </c>
      <c r="C13" s="229" t="s">
        <v>138</v>
      </c>
      <c r="D13" s="180" t="s">
        <v>29</v>
      </c>
      <c r="E13" s="180"/>
      <c r="F13" s="169"/>
      <c r="G13" s="169"/>
      <c r="H13" s="169"/>
      <c r="I13" s="201">
        <f t="shared" si="0"/>
        <v>0</v>
      </c>
    </row>
    <row r="14" spans="1:9" ht="75" x14ac:dyDescent="0.25">
      <c r="A14" s="181" t="s">
        <v>268</v>
      </c>
      <c r="B14" s="181">
        <v>90106</v>
      </c>
      <c r="C14" s="228" t="s">
        <v>139</v>
      </c>
      <c r="D14" s="180" t="s">
        <v>29</v>
      </c>
      <c r="E14" s="180"/>
      <c r="F14" s="169"/>
      <c r="G14" s="169"/>
      <c r="H14" s="169"/>
      <c r="I14" s="201">
        <f t="shared" si="0"/>
        <v>0</v>
      </c>
    </row>
    <row r="15" spans="1:9" ht="90" x14ac:dyDescent="0.25">
      <c r="A15" s="181" t="s">
        <v>269</v>
      </c>
      <c r="B15" s="181">
        <v>90107</v>
      </c>
      <c r="C15" s="228" t="s">
        <v>140</v>
      </c>
      <c r="D15" s="180" t="s">
        <v>29</v>
      </c>
      <c r="E15" s="180"/>
      <c r="F15" s="169"/>
      <c r="G15" s="169"/>
      <c r="H15" s="169"/>
      <c r="I15" s="201">
        <f t="shared" si="0"/>
        <v>0</v>
      </c>
    </row>
    <row r="16" spans="1:9" ht="90" x14ac:dyDescent="0.25">
      <c r="A16" s="181" t="s">
        <v>270</v>
      </c>
      <c r="B16" s="181">
        <v>90108</v>
      </c>
      <c r="C16" s="229" t="s">
        <v>141</v>
      </c>
      <c r="D16" s="180" t="s">
        <v>29</v>
      </c>
      <c r="E16" s="180"/>
      <c r="F16" s="169"/>
      <c r="G16" s="169"/>
      <c r="H16" s="169"/>
      <c r="I16" s="201">
        <f t="shared" si="0"/>
        <v>0</v>
      </c>
    </row>
    <row r="17" spans="1:9" x14ac:dyDescent="0.25">
      <c r="A17" s="226" t="s">
        <v>45</v>
      </c>
      <c r="B17" s="314" t="s">
        <v>174</v>
      </c>
      <c r="C17" s="314"/>
      <c r="D17" s="314"/>
      <c r="E17" s="314"/>
      <c r="F17" s="314"/>
      <c r="G17" s="314"/>
      <c r="H17" s="314"/>
      <c r="I17" s="314"/>
    </row>
    <row r="18" spans="1:9" ht="45" x14ac:dyDescent="0.25">
      <c r="A18" s="181" t="s">
        <v>271</v>
      </c>
      <c r="B18" s="181">
        <v>94037</v>
      </c>
      <c r="C18" s="229" t="s">
        <v>165</v>
      </c>
      <c r="D18" s="180" t="s">
        <v>19</v>
      </c>
      <c r="E18" s="180"/>
      <c r="F18" s="169"/>
      <c r="G18" s="169"/>
      <c r="H18" s="198"/>
      <c r="I18" s="201">
        <f>F18*G18</f>
        <v>0</v>
      </c>
    </row>
    <row r="19" spans="1:9" ht="60" x14ac:dyDescent="0.25">
      <c r="A19" s="181" t="s">
        <v>272</v>
      </c>
      <c r="B19" s="181">
        <v>94038</v>
      </c>
      <c r="C19" s="229" t="s">
        <v>166</v>
      </c>
      <c r="D19" s="180" t="s">
        <v>19</v>
      </c>
      <c r="E19" s="180"/>
      <c r="F19" s="169"/>
      <c r="G19" s="169"/>
      <c r="H19" s="198"/>
      <c r="I19" s="201">
        <f t="shared" ref="I19:I38" si="1">F19*G19</f>
        <v>0</v>
      </c>
    </row>
    <row r="20" spans="1:9" ht="60" x14ac:dyDescent="0.25">
      <c r="A20" s="181" t="s">
        <v>273</v>
      </c>
      <c r="B20" s="181">
        <v>94039</v>
      </c>
      <c r="C20" s="229" t="s">
        <v>167</v>
      </c>
      <c r="D20" s="180" t="s">
        <v>19</v>
      </c>
      <c r="E20" s="180"/>
      <c r="F20" s="169"/>
      <c r="G20" s="169"/>
      <c r="H20" s="198"/>
      <c r="I20" s="201">
        <f t="shared" si="1"/>
        <v>0</v>
      </c>
    </row>
    <row r="21" spans="1:9" ht="60" x14ac:dyDescent="0.25">
      <c r="A21" s="181" t="s">
        <v>274</v>
      </c>
      <c r="B21" s="181">
        <v>94040</v>
      </c>
      <c r="C21" s="229" t="s">
        <v>169</v>
      </c>
      <c r="D21" s="180" t="s">
        <v>19</v>
      </c>
      <c r="E21" s="180"/>
      <c r="F21" s="169"/>
      <c r="G21" s="169"/>
      <c r="H21" s="198"/>
      <c r="I21" s="201">
        <f t="shared" si="1"/>
        <v>0</v>
      </c>
    </row>
    <row r="22" spans="1:9" ht="60" x14ac:dyDescent="0.25">
      <c r="A22" s="181" t="s">
        <v>275</v>
      </c>
      <c r="B22" s="181">
        <v>94043</v>
      </c>
      <c r="C22" s="229" t="s">
        <v>168</v>
      </c>
      <c r="D22" s="180" t="s">
        <v>19</v>
      </c>
      <c r="E22" s="180"/>
      <c r="F22" s="169"/>
      <c r="G22" s="169"/>
      <c r="H22" s="198"/>
      <c r="I22" s="201">
        <f t="shared" si="1"/>
        <v>0</v>
      </c>
    </row>
    <row r="23" spans="1:9" ht="60" x14ac:dyDescent="0.25">
      <c r="A23" s="181" t="s">
        <v>276</v>
      </c>
      <c r="B23" s="181">
        <v>94044</v>
      </c>
      <c r="C23" s="229" t="s">
        <v>172</v>
      </c>
      <c r="D23" s="180" t="s">
        <v>19</v>
      </c>
      <c r="E23" s="180"/>
      <c r="F23" s="169"/>
      <c r="G23" s="169"/>
      <c r="H23" s="198"/>
      <c r="I23" s="201">
        <f t="shared" si="1"/>
        <v>0</v>
      </c>
    </row>
    <row r="24" spans="1:9" ht="60" x14ac:dyDescent="0.25">
      <c r="A24" s="181" t="s">
        <v>277</v>
      </c>
      <c r="B24" s="181">
        <v>94045</v>
      </c>
      <c r="C24" s="229" t="s">
        <v>170</v>
      </c>
      <c r="D24" s="180" t="s">
        <v>19</v>
      </c>
      <c r="E24" s="180"/>
      <c r="F24" s="169"/>
      <c r="G24" s="169"/>
      <c r="H24" s="198"/>
      <c r="I24" s="201">
        <f t="shared" si="1"/>
        <v>0</v>
      </c>
    </row>
    <row r="25" spans="1:9" ht="60" x14ac:dyDescent="0.25">
      <c r="A25" s="181" t="s">
        <v>278</v>
      </c>
      <c r="B25" s="181">
        <v>94046</v>
      </c>
      <c r="C25" s="229" t="s">
        <v>171</v>
      </c>
      <c r="D25" s="180" t="s">
        <v>19</v>
      </c>
      <c r="E25" s="180"/>
      <c r="F25" s="169"/>
      <c r="G25" s="169"/>
      <c r="H25" s="198"/>
      <c r="I25" s="201">
        <f t="shared" si="1"/>
        <v>0</v>
      </c>
    </row>
    <row r="26" spans="1:9" ht="60" x14ac:dyDescent="0.25">
      <c r="A26" s="181" t="s">
        <v>279</v>
      </c>
      <c r="B26" s="181">
        <v>94049</v>
      </c>
      <c r="C26" s="230" t="s">
        <v>213</v>
      </c>
      <c r="D26" s="180" t="s">
        <v>19</v>
      </c>
      <c r="E26" s="180"/>
      <c r="F26" s="169"/>
      <c r="G26" s="169"/>
      <c r="H26" s="198"/>
      <c r="I26" s="201">
        <f t="shared" si="1"/>
        <v>0</v>
      </c>
    </row>
    <row r="27" spans="1:9" ht="75" x14ac:dyDescent="0.25">
      <c r="A27" s="181" t="s">
        <v>280</v>
      </c>
      <c r="B27" s="181">
        <v>94050</v>
      </c>
      <c r="C27" s="229" t="s">
        <v>214</v>
      </c>
      <c r="D27" s="180" t="s">
        <v>19</v>
      </c>
      <c r="E27" s="180"/>
      <c r="F27" s="169"/>
      <c r="G27" s="169"/>
      <c r="H27" s="198"/>
      <c r="I27" s="201">
        <f t="shared" si="1"/>
        <v>0</v>
      </c>
    </row>
    <row r="28" spans="1:9" ht="60" x14ac:dyDescent="0.25">
      <c r="A28" s="181" t="s">
        <v>281</v>
      </c>
      <c r="B28" s="181">
        <v>94051</v>
      </c>
      <c r="C28" s="229" t="s">
        <v>215</v>
      </c>
      <c r="D28" s="180" t="s">
        <v>19</v>
      </c>
      <c r="E28" s="180"/>
      <c r="F28" s="169"/>
      <c r="G28" s="169"/>
      <c r="H28" s="198"/>
      <c r="I28" s="201">
        <f t="shared" si="1"/>
        <v>0</v>
      </c>
    </row>
    <row r="29" spans="1:9" ht="60" x14ac:dyDescent="0.25">
      <c r="A29" s="181" t="s">
        <v>282</v>
      </c>
      <c r="B29" s="181">
        <v>94052</v>
      </c>
      <c r="C29" s="229" t="s">
        <v>216</v>
      </c>
      <c r="D29" s="180" t="s">
        <v>19</v>
      </c>
      <c r="E29" s="180"/>
      <c r="F29" s="169"/>
      <c r="G29" s="169"/>
      <c r="H29" s="198"/>
      <c r="I29" s="201">
        <f t="shared" si="1"/>
        <v>0</v>
      </c>
    </row>
    <row r="30" spans="1:9" ht="60" x14ac:dyDescent="0.25">
      <c r="A30" s="181" t="s">
        <v>283</v>
      </c>
      <c r="B30" s="181">
        <v>94055</v>
      </c>
      <c r="C30" s="229" t="s">
        <v>217</v>
      </c>
      <c r="D30" s="180" t="s">
        <v>19</v>
      </c>
      <c r="E30" s="180"/>
      <c r="F30" s="169"/>
      <c r="G30" s="169"/>
      <c r="H30" s="198"/>
      <c r="I30" s="201">
        <f t="shared" si="1"/>
        <v>0</v>
      </c>
    </row>
    <row r="31" spans="1:9" ht="75" x14ac:dyDescent="0.25">
      <c r="A31" s="181" t="s">
        <v>284</v>
      </c>
      <c r="B31" s="181">
        <v>94056</v>
      </c>
      <c r="C31" s="229" t="s">
        <v>218</v>
      </c>
      <c r="D31" s="180" t="s">
        <v>19</v>
      </c>
      <c r="E31" s="180"/>
      <c r="F31" s="169"/>
      <c r="G31" s="169"/>
      <c r="H31" s="198"/>
      <c r="I31" s="201">
        <f t="shared" si="1"/>
        <v>0</v>
      </c>
    </row>
    <row r="32" spans="1:9" ht="60" x14ac:dyDescent="0.25">
      <c r="A32" s="181" t="s">
        <v>285</v>
      </c>
      <c r="B32" s="181">
        <v>94057</v>
      </c>
      <c r="C32" s="229" t="s">
        <v>219</v>
      </c>
      <c r="D32" s="180" t="s">
        <v>19</v>
      </c>
      <c r="E32" s="180"/>
      <c r="F32" s="169"/>
      <c r="G32" s="169"/>
      <c r="H32" s="198"/>
      <c r="I32" s="201">
        <f t="shared" si="1"/>
        <v>0</v>
      </c>
    </row>
    <row r="33" spans="1:9" ht="60" x14ac:dyDescent="0.25">
      <c r="A33" s="181" t="s">
        <v>286</v>
      </c>
      <c r="B33" s="181">
        <v>94058</v>
      </c>
      <c r="C33" s="229" t="s">
        <v>220</v>
      </c>
      <c r="D33" s="180" t="s">
        <v>19</v>
      </c>
      <c r="E33" s="180"/>
      <c r="F33" s="169"/>
      <c r="G33" s="169"/>
      <c r="H33" s="198"/>
      <c r="I33" s="201">
        <f t="shared" si="1"/>
        <v>0</v>
      </c>
    </row>
    <row r="34" spans="1:9" x14ac:dyDescent="0.25">
      <c r="A34" s="226" t="s">
        <v>126</v>
      </c>
      <c r="B34" s="314" t="s">
        <v>176</v>
      </c>
      <c r="C34" s="314"/>
      <c r="D34" s="314"/>
      <c r="E34" s="314"/>
      <c r="F34" s="314"/>
      <c r="G34" s="314"/>
      <c r="H34" s="314"/>
      <c r="I34" s="314"/>
    </row>
    <row r="35" spans="1:9" ht="45" x14ac:dyDescent="0.25">
      <c r="A35" s="181" t="s">
        <v>287</v>
      </c>
      <c r="B35" s="181">
        <v>94097</v>
      </c>
      <c r="C35" s="229" t="s">
        <v>145</v>
      </c>
      <c r="D35" s="231" t="s">
        <v>19</v>
      </c>
      <c r="E35" s="231"/>
      <c r="F35" s="169"/>
      <c r="G35" s="169"/>
      <c r="H35" s="198"/>
      <c r="I35" s="201">
        <f t="shared" si="1"/>
        <v>0</v>
      </c>
    </row>
    <row r="36" spans="1:9" ht="45" x14ac:dyDescent="0.25">
      <c r="A36" s="181" t="s">
        <v>288</v>
      </c>
      <c r="B36" s="181">
        <v>94098</v>
      </c>
      <c r="C36" s="229" t="s">
        <v>146</v>
      </c>
      <c r="D36" s="231" t="s">
        <v>19</v>
      </c>
      <c r="E36" s="231"/>
      <c r="F36" s="169"/>
      <c r="G36" s="169"/>
      <c r="H36" s="198"/>
      <c r="I36" s="201">
        <f t="shared" si="1"/>
        <v>0</v>
      </c>
    </row>
    <row r="37" spans="1:9" ht="45" x14ac:dyDescent="0.25">
      <c r="A37" s="181" t="s">
        <v>289</v>
      </c>
      <c r="B37" s="181">
        <v>94099</v>
      </c>
      <c r="C37" s="229" t="s">
        <v>147</v>
      </c>
      <c r="D37" s="231" t="s">
        <v>19</v>
      </c>
      <c r="E37" s="231"/>
      <c r="F37" s="169"/>
      <c r="G37" s="169"/>
      <c r="H37" s="198"/>
      <c r="I37" s="201">
        <f t="shared" si="1"/>
        <v>0</v>
      </c>
    </row>
    <row r="38" spans="1:9" ht="45" x14ac:dyDescent="0.25">
      <c r="A38" s="181" t="s">
        <v>290</v>
      </c>
      <c r="B38" s="181">
        <v>94100</v>
      </c>
      <c r="C38" s="228" t="s">
        <v>148</v>
      </c>
      <c r="D38" s="231" t="s">
        <v>19</v>
      </c>
      <c r="E38" s="231"/>
      <c r="F38" s="169"/>
      <c r="G38" s="169"/>
      <c r="H38" s="198"/>
      <c r="I38" s="201">
        <f t="shared" si="1"/>
        <v>0</v>
      </c>
    </row>
    <row r="39" spans="1:9" x14ac:dyDescent="0.25">
      <c r="A39" s="226" t="s">
        <v>234</v>
      </c>
      <c r="B39" s="314" t="s">
        <v>175</v>
      </c>
      <c r="C39" s="314"/>
      <c r="D39" s="314"/>
      <c r="E39" s="314"/>
      <c r="F39" s="314"/>
      <c r="G39" s="314"/>
      <c r="H39" s="314"/>
      <c r="I39" s="314"/>
    </row>
    <row r="40" spans="1:9" ht="60" x14ac:dyDescent="0.25">
      <c r="A40" s="181" t="s">
        <v>291</v>
      </c>
      <c r="B40" s="181">
        <v>94102</v>
      </c>
      <c r="C40" s="229" t="s">
        <v>154</v>
      </c>
      <c r="D40" s="180" t="s">
        <v>29</v>
      </c>
      <c r="E40" s="180"/>
      <c r="F40" s="169"/>
      <c r="G40" s="169"/>
      <c r="H40" s="169"/>
      <c r="I40" s="201">
        <f>F40*G40</f>
        <v>0</v>
      </c>
    </row>
    <row r="41" spans="1:9" ht="60" x14ac:dyDescent="0.25">
      <c r="A41" s="181" t="s">
        <v>292</v>
      </c>
      <c r="B41" s="181">
        <v>94103</v>
      </c>
      <c r="C41" s="229" t="s">
        <v>155</v>
      </c>
      <c r="D41" s="180" t="s">
        <v>29</v>
      </c>
      <c r="E41" s="180"/>
      <c r="F41" s="169"/>
      <c r="G41" s="169"/>
      <c r="H41" s="169"/>
      <c r="I41" s="201">
        <f t="shared" ref="I41:I55" si="2">F41*G41</f>
        <v>0</v>
      </c>
    </row>
    <row r="42" spans="1:9" ht="60" x14ac:dyDescent="0.25">
      <c r="A42" s="181" t="s">
        <v>293</v>
      </c>
      <c r="B42" s="181">
        <v>94104</v>
      </c>
      <c r="C42" s="229" t="s">
        <v>149</v>
      </c>
      <c r="D42" s="180" t="s">
        <v>29</v>
      </c>
      <c r="E42" s="180"/>
      <c r="F42" s="169"/>
      <c r="G42" s="169"/>
      <c r="H42" s="169"/>
      <c r="I42" s="201">
        <f t="shared" si="2"/>
        <v>0</v>
      </c>
    </row>
    <row r="43" spans="1:9" ht="60" x14ac:dyDescent="0.25">
      <c r="A43" s="181" t="s">
        <v>294</v>
      </c>
      <c r="B43" s="181">
        <v>94105</v>
      </c>
      <c r="C43" s="229" t="s">
        <v>150</v>
      </c>
      <c r="D43" s="180" t="s">
        <v>29</v>
      </c>
      <c r="E43" s="180"/>
      <c r="F43" s="169"/>
      <c r="G43" s="169"/>
      <c r="H43" s="169"/>
      <c r="I43" s="201">
        <f t="shared" si="2"/>
        <v>0</v>
      </c>
    </row>
    <row r="44" spans="1:9" ht="60" x14ac:dyDescent="0.25">
      <c r="A44" s="181" t="s">
        <v>295</v>
      </c>
      <c r="B44" s="181">
        <v>94106</v>
      </c>
      <c r="C44" s="229" t="s">
        <v>151</v>
      </c>
      <c r="D44" s="180" t="s">
        <v>29</v>
      </c>
      <c r="E44" s="180"/>
      <c r="F44" s="169"/>
      <c r="G44" s="169"/>
      <c r="H44" s="169"/>
      <c r="I44" s="201">
        <f t="shared" si="2"/>
        <v>0</v>
      </c>
    </row>
    <row r="45" spans="1:9" ht="60" x14ac:dyDescent="0.25">
      <c r="A45" s="181" t="s">
        <v>296</v>
      </c>
      <c r="B45" s="181">
        <v>94107</v>
      </c>
      <c r="C45" s="229" t="s">
        <v>152</v>
      </c>
      <c r="D45" s="180" t="s">
        <v>29</v>
      </c>
      <c r="E45" s="180"/>
      <c r="F45" s="169"/>
      <c r="G45" s="169"/>
      <c r="H45" s="169"/>
      <c r="I45" s="201">
        <f t="shared" si="2"/>
        <v>0</v>
      </c>
    </row>
    <row r="46" spans="1:9" ht="60" x14ac:dyDescent="0.25">
      <c r="A46" s="181" t="s">
        <v>297</v>
      </c>
      <c r="B46" s="181">
        <v>94108</v>
      </c>
      <c r="C46" s="229" t="s">
        <v>153</v>
      </c>
      <c r="D46" s="180" t="s">
        <v>29</v>
      </c>
      <c r="E46" s="180"/>
      <c r="F46" s="169"/>
      <c r="G46" s="169"/>
      <c r="H46" s="169"/>
      <c r="I46" s="201">
        <f t="shared" si="2"/>
        <v>0</v>
      </c>
    </row>
    <row r="47" spans="1:9" ht="60" x14ac:dyDescent="0.25">
      <c r="A47" s="181" t="s">
        <v>298</v>
      </c>
      <c r="B47" s="181">
        <v>94110</v>
      </c>
      <c r="C47" s="229" t="s">
        <v>156</v>
      </c>
      <c r="D47" s="180" t="s">
        <v>29</v>
      </c>
      <c r="E47" s="180"/>
      <c r="F47" s="169"/>
      <c r="G47" s="169"/>
      <c r="H47" s="169"/>
      <c r="I47" s="201">
        <f t="shared" si="2"/>
        <v>0</v>
      </c>
    </row>
    <row r="48" spans="1:9" ht="60" x14ac:dyDescent="0.25">
      <c r="A48" s="181" t="s">
        <v>299</v>
      </c>
      <c r="B48" s="181">
        <v>94111</v>
      </c>
      <c r="C48" s="229" t="s">
        <v>157</v>
      </c>
      <c r="D48" s="180" t="s">
        <v>29</v>
      </c>
      <c r="E48" s="180"/>
      <c r="F48" s="169"/>
      <c r="G48" s="169"/>
      <c r="H48" s="169"/>
      <c r="I48" s="201">
        <f t="shared" si="2"/>
        <v>0</v>
      </c>
    </row>
    <row r="49" spans="1:9" ht="60" x14ac:dyDescent="0.25">
      <c r="A49" s="181" t="s">
        <v>300</v>
      </c>
      <c r="B49" s="181">
        <v>94112</v>
      </c>
      <c r="C49" s="229" t="s">
        <v>158</v>
      </c>
      <c r="D49" s="180" t="s">
        <v>29</v>
      </c>
      <c r="E49" s="180"/>
      <c r="F49" s="169"/>
      <c r="G49" s="169"/>
      <c r="H49" s="169"/>
      <c r="I49" s="201">
        <f t="shared" si="2"/>
        <v>0</v>
      </c>
    </row>
    <row r="50" spans="1:9" ht="60" x14ac:dyDescent="0.25">
      <c r="A50" s="181" t="s">
        <v>301</v>
      </c>
      <c r="B50" s="181">
        <v>94113</v>
      </c>
      <c r="C50" s="229" t="s">
        <v>159</v>
      </c>
      <c r="D50" s="180" t="s">
        <v>29</v>
      </c>
      <c r="E50" s="180"/>
      <c r="F50" s="169"/>
      <c r="G50" s="169"/>
      <c r="H50" s="169"/>
      <c r="I50" s="201">
        <f t="shared" si="2"/>
        <v>0</v>
      </c>
    </row>
    <row r="51" spans="1:9" ht="60" x14ac:dyDescent="0.25">
      <c r="A51" s="181" t="s">
        <v>302</v>
      </c>
      <c r="B51" s="181">
        <v>94114</v>
      </c>
      <c r="C51" s="229" t="s">
        <v>160</v>
      </c>
      <c r="D51" s="180" t="s">
        <v>29</v>
      </c>
      <c r="E51" s="180"/>
      <c r="F51" s="169"/>
      <c r="G51" s="169"/>
      <c r="H51" s="169"/>
      <c r="I51" s="201">
        <f t="shared" si="2"/>
        <v>0</v>
      </c>
    </row>
    <row r="52" spans="1:9" ht="60" x14ac:dyDescent="0.25">
      <c r="A52" s="181" t="s">
        <v>303</v>
      </c>
      <c r="B52" s="181">
        <v>94115</v>
      </c>
      <c r="C52" s="229" t="s">
        <v>161</v>
      </c>
      <c r="D52" s="180" t="s">
        <v>29</v>
      </c>
      <c r="E52" s="180"/>
      <c r="F52" s="169"/>
      <c r="G52" s="169"/>
      <c r="H52" s="169"/>
      <c r="I52" s="201">
        <f t="shared" si="2"/>
        <v>0</v>
      </c>
    </row>
    <row r="53" spans="1:9" ht="60" x14ac:dyDescent="0.25">
      <c r="A53" s="181" t="s">
        <v>304</v>
      </c>
      <c r="B53" s="181">
        <v>94116</v>
      </c>
      <c r="C53" s="229" t="s">
        <v>162</v>
      </c>
      <c r="D53" s="180" t="s">
        <v>29</v>
      </c>
      <c r="E53" s="180"/>
      <c r="F53" s="169"/>
      <c r="G53" s="169"/>
      <c r="H53" s="169"/>
      <c r="I53" s="201">
        <f t="shared" si="2"/>
        <v>0</v>
      </c>
    </row>
    <row r="54" spans="1:9" ht="60" x14ac:dyDescent="0.25">
      <c r="A54" s="181" t="s">
        <v>305</v>
      </c>
      <c r="B54" s="181">
        <v>94117</v>
      </c>
      <c r="C54" s="229" t="s">
        <v>163</v>
      </c>
      <c r="D54" s="180" t="s">
        <v>29</v>
      </c>
      <c r="E54" s="180"/>
      <c r="F54" s="169"/>
      <c r="G54" s="169"/>
      <c r="H54" s="169"/>
      <c r="I54" s="201">
        <f t="shared" si="2"/>
        <v>0</v>
      </c>
    </row>
    <row r="55" spans="1:9" ht="60" x14ac:dyDescent="0.25">
      <c r="A55" s="181" t="s">
        <v>306</v>
      </c>
      <c r="B55" s="181">
        <v>94118</v>
      </c>
      <c r="C55" s="229" t="s">
        <v>164</v>
      </c>
      <c r="D55" s="180" t="s">
        <v>29</v>
      </c>
      <c r="E55" s="180"/>
      <c r="F55" s="169"/>
      <c r="G55" s="169"/>
      <c r="H55" s="169"/>
      <c r="I55" s="201">
        <f t="shared" si="2"/>
        <v>0</v>
      </c>
    </row>
    <row r="56" spans="1:9" ht="15" customHeight="1" x14ac:dyDescent="0.25">
      <c r="A56" s="226" t="s">
        <v>235</v>
      </c>
      <c r="B56" s="314" t="s">
        <v>205</v>
      </c>
      <c r="C56" s="314"/>
      <c r="D56" s="314"/>
      <c r="E56" s="314"/>
      <c r="F56" s="314"/>
      <c r="G56" s="314"/>
      <c r="H56" s="314"/>
      <c r="I56" s="314"/>
    </row>
    <row r="57" spans="1:9" ht="75" x14ac:dyDescent="0.25">
      <c r="A57" s="181" t="s">
        <v>307</v>
      </c>
      <c r="B57" s="181">
        <v>92210</v>
      </c>
      <c r="C57" s="232" t="s">
        <v>177</v>
      </c>
      <c r="D57" s="180" t="s">
        <v>41</v>
      </c>
      <c r="E57" s="233"/>
      <c r="F57" s="169"/>
      <c r="G57" s="198"/>
      <c r="H57" s="198"/>
      <c r="I57" s="201">
        <f>F57</f>
        <v>0</v>
      </c>
    </row>
    <row r="58" spans="1:9" ht="75" x14ac:dyDescent="0.25">
      <c r="A58" s="181" t="s">
        <v>308</v>
      </c>
      <c r="B58" s="181">
        <v>92211</v>
      </c>
      <c r="C58" s="230" t="s">
        <v>178</v>
      </c>
      <c r="D58" s="180" t="s">
        <v>41</v>
      </c>
      <c r="E58" s="233"/>
      <c r="F58" s="169"/>
      <c r="G58" s="198"/>
      <c r="H58" s="198"/>
      <c r="I58" s="201">
        <f t="shared" ref="I58:I70" si="3">F58</f>
        <v>0</v>
      </c>
    </row>
    <row r="59" spans="1:9" ht="75" x14ac:dyDescent="0.25">
      <c r="A59" s="181" t="s">
        <v>309</v>
      </c>
      <c r="B59" s="181">
        <v>92212</v>
      </c>
      <c r="C59" s="230" t="s">
        <v>179</v>
      </c>
      <c r="D59" s="180" t="s">
        <v>41</v>
      </c>
      <c r="E59" s="233"/>
      <c r="F59" s="169"/>
      <c r="G59" s="198"/>
      <c r="H59" s="198"/>
      <c r="I59" s="201">
        <f t="shared" si="3"/>
        <v>0</v>
      </c>
    </row>
    <row r="60" spans="1:9" ht="75" x14ac:dyDescent="0.25">
      <c r="A60" s="181" t="s">
        <v>310</v>
      </c>
      <c r="B60" s="181">
        <v>92213</v>
      </c>
      <c r="C60" s="230" t="s">
        <v>180</v>
      </c>
      <c r="D60" s="180" t="s">
        <v>41</v>
      </c>
      <c r="E60" s="233"/>
      <c r="F60" s="169"/>
      <c r="G60" s="198"/>
      <c r="H60" s="198"/>
      <c r="I60" s="201">
        <f t="shared" si="3"/>
        <v>0</v>
      </c>
    </row>
    <row r="61" spans="1:9" ht="75" x14ac:dyDescent="0.25">
      <c r="A61" s="181" t="s">
        <v>311</v>
      </c>
      <c r="B61" s="181">
        <v>92214</v>
      </c>
      <c r="C61" s="230" t="s">
        <v>181</v>
      </c>
      <c r="D61" s="180" t="s">
        <v>41</v>
      </c>
      <c r="E61" s="233"/>
      <c r="F61" s="169"/>
      <c r="G61" s="198"/>
      <c r="H61" s="198"/>
      <c r="I61" s="201">
        <f t="shared" si="3"/>
        <v>0</v>
      </c>
    </row>
    <row r="62" spans="1:9" ht="75" x14ac:dyDescent="0.25">
      <c r="A62" s="181" t="s">
        <v>312</v>
      </c>
      <c r="B62" s="181">
        <v>92215</v>
      </c>
      <c r="C62" s="230" t="s">
        <v>182</v>
      </c>
      <c r="D62" s="180" t="s">
        <v>41</v>
      </c>
      <c r="E62" s="233"/>
      <c r="F62" s="169"/>
      <c r="G62" s="198"/>
      <c r="H62" s="198"/>
      <c r="I62" s="201">
        <f t="shared" si="3"/>
        <v>0</v>
      </c>
    </row>
    <row r="63" spans="1:9" ht="75" x14ac:dyDescent="0.25">
      <c r="A63" s="181" t="s">
        <v>313</v>
      </c>
      <c r="B63" s="181">
        <v>92216</v>
      </c>
      <c r="C63" s="230" t="s">
        <v>183</v>
      </c>
      <c r="D63" s="180" t="s">
        <v>41</v>
      </c>
      <c r="E63" s="233"/>
      <c r="F63" s="169"/>
      <c r="G63" s="198"/>
      <c r="H63" s="198"/>
      <c r="I63" s="201">
        <f t="shared" si="3"/>
        <v>0</v>
      </c>
    </row>
    <row r="64" spans="1:9" ht="60" customHeight="1" x14ac:dyDescent="0.25">
      <c r="A64" s="181" t="s">
        <v>314</v>
      </c>
      <c r="B64" s="181">
        <v>92219</v>
      </c>
      <c r="C64" s="230" t="s">
        <v>184</v>
      </c>
      <c r="D64" s="180" t="s">
        <v>41</v>
      </c>
      <c r="E64" s="233"/>
      <c r="F64" s="169"/>
      <c r="G64" s="198"/>
      <c r="H64" s="198"/>
      <c r="I64" s="201">
        <f t="shared" si="3"/>
        <v>0</v>
      </c>
    </row>
    <row r="65" spans="1:9" ht="60" customHeight="1" x14ac:dyDescent="0.25">
      <c r="A65" s="181" t="s">
        <v>315</v>
      </c>
      <c r="B65" s="181">
        <v>92220</v>
      </c>
      <c r="C65" s="230" t="s">
        <v>185</v>
      </c>
      <c r="D65" s="180" t="s">
        <v>41</v>
      </c>
      <c r="E65" s="233"/>
      <c r="F65" s="169"/>
      <c r="G65" s="198"/>
      <c r="H65" s="198"/>
      <c r="I65" s="201">
        <f t="shared" si="3"/>
        <v>0</v>
      </c>
    </row>
    <row r="66" spans="1:9" ht="60" customHeight="1" x14ac:dyDescent="0.25">
      <c r="A66" s="181" t="s">
        <v>316</v>
      </c>
      <c r="B66" s="181">
        <v>92221</v>
      </c>
      <c r="C66" s="230" t="s">
        <v>186</v>
      </c>
      <c r="D66" s="180" t="s">
        <v>41</v>
      </c>
      <c r="E66" s="233"/>
      <c r="F66" s="169"/>
      <c r="G66" s="198"/>
      <c r="H66" s="198"/>
      <c r="I66" s="201">
        <f t="shared" si="3"/>
        <v>0</v>
      </c>
    </row>
    <row r="67" spans="1:9" ht="60" customHeight="1" x14ac:dyDescent="0.25">
      <c r="A67" s="181" t="s">
        <v>317</v>
      </c>
      <c r="B67" s="181">
        <v>92222</v>
      </c>
      <c r="C67" s="230" t="s">
        <v>187</v>
      </c>
      <c r="D67" s="180" t="s">
        <v>41</v>
      </c>
      <c r="E67" s="233"/>
      <c r="F67" s="169"/>
      <c r="G67" s="198"/>
      <c r="H67" s="198"/>
      <c r="I67" s="201">
        <f t="shared" si="3"/>
        <v>0</v>
      </c>
    </row>
    <row r="68" spans="1:9" ht="60" customHeight="1" x14ac:dyDescent="0.25">
      <c r="A68" s="181" t="s">
        <v>318</v>
      </c>
      <c r="B68" s="181">
        <v>92223</v>
      </c>
      <c r="C68" s="230" t="s">
        <v>188</v>
      </c>
      <c r="D68" s="180" t="s">
        <v>41</v>
      </c>
      <c r="E68" s="233"/>
      <c r="F68" s="169"/>
      <c r="G68" s="198"/>
      <c r="H68" s="198"/>
      <c r="I68" s="201">
        <f t="shared" si="3"/>
        <v>0</v>
      </c>
    </row>
    <row r="69" spans="1:9" ht="60" customHeight="1" x14ac:dyDescent="0.25">
      <c r="A69" s="181" t="s">
        <v>319</v>
      </c>
      <c r="B69" s="181">
        <v>92224</v>
      </c>
      <c r="C69" s="230" t="s">
        <v>189</v>
      </c>
      <c r="D69" s="180" t="s">
        <v>41</v>
      </c>
      <c r="E69" s="233"/>
      <c r="F69" s="169"/>
      <c r="G69" s="198"/>
      <c r="H69" s="198"/>
      <c r="I69" s="201">
        <f t="shared" si="3"/>
        <v>0</v>
      </c>
    </row>
    <row r="70" spans="1:9" ht="60" customHeight="1" x14ac:dyDescent="0.25">
      <c r="A70" s="181" t="s">
        <v>320</v>
      </c>
      <c r="B70" s="181">
        <v>92226</v>
      </c>
      <c r="C70" s="230" t="s">
        <v>190</v>
      </c>
      <c r="D70" s="180" t="s">
        <v>41</v>
      </c>
      <c r="E70" s="233"/>
      <c r="F70" s="169"/>
      <c r="G70" s="198"/>
      <c r="H70" s="198"/>
      <c r="I70" s="201">
        <f t="shared" si="3"/>
        <v>0</v>
      </c>
    </row>
    <row r="71" spans="1:9" ht="15" customHeight="1" x14ac:dyDescent="0.25">
      <c r="A71" s="226" t="s">
        <v>321</v>
      </c>
      <c r="B71" s="314" t="s">
        <v>191</v>
      </c>
      <c r="C71" s="314"/>
      <c r="D71" s="314"/>
      <c r="E71" s="314"/>
      <c r="F71" s="314"/>
      <c r="G71" s="314"/>
      <c r="H71" s="314"/>
      <c r="I71" s="314"/>
    </row>
    <row r="72" spans="1:9" ht="45" x14ac:dyDescent="0.25">
      <c r="A72" s="181" t="s">
        <v>322</v>
      </c>
      <c r="B72" s="181" t="s">
        <v>193</v>
      </c>
      <c r="C72" s="230" t="s">
        <v>192</v>
      </c>
      <c r="D72" s="180" t="s">
        <v>194</v>
      </c>
      <c r="E72" s="220"/>
      <c r="F72" s="198"/>
      <c r="G72" s="198"/>
      <c r="H72" s="198"/>
      <c r="I72" s="201">
        <f>E72</f>
        <v>0</v>
      </c>
    </row>
    <row r="73" spans="1:9" ht="45" x14ac:dyDescent="0.25">
      <c r="A73" s="181" t="s">
        <v>323</v>
      </c>
      <c r="B73" s="181" t="s">
        <v>196</v>
      </c>
      <c r="C73" s="229" t="s">
        <v>195</v>
      </c>
      <c r="D73" s="180" t="s">
        <v>194</v>
      </c>
      <c r="E73" s="220"/>
      <c r="F73" s="198"/>
      <c r="G73" s="198"/>
      <c r="H73" s="198"/>
      <c r="I73" s="201">
        <f t="shared" ref="I73:I77" si="4">E73</f>
        <v>0</v>
      </c>
    </row>
    <row r="74" spans="1:9" ht="45" x14ac:dyDescent="0.25">
      <c r="A74" s="181" t="s">
        <v>324</v>
      </c>
      <c r="B74" s="181" t="s">
        <v>198</v>
      </c>
      <c r="C74" s="229" t="s">
        <v>197</v>
      </c>
      <c r="D74" s="180" t="s">
        <v>194</v>
      </c>
      <c r="E74" s="220"/>
      <c r="F74" s="198"/>
      <c r="G74" s="198"/>
      <c r="H74" s="198"/>
      <c r="I74" s="201">
        <f t="shared" si="4"/>
        <v>0</v>
      </c>
    </row>
    <row r="75" spans="1:9" ht="45" x14ac:dyDescent="0.25">
      <c r="A75" s="181" t="s">
        <v>325</v>
      </c>
      <c r="B75" s="181" t="s">
        <v>200</v>
      </c>
      <c r="C75" s="229" t="s">
        <v>199</v>
      </c>
      <c r="D75" s="180" t="s">
        <v>194</v>
      </c>
      <c r="E75" s="220"/>
      <c r="F75" s="198"/>
      <c r="G75" s="198"/>
      <c r="H75" s="198"/>
      <c r="I75" s="201">
        <f t="shared" si="4"/>
        <v>0</v>
      </c>
    </row>
    <row r="76" spans="1:9" ht="60" x14ac:dyDescent="0.25">
      <c r="A76" s="181" t="s">
        <v>326</v>
      </c>
      <c r="B76" s="181" t="s">
        <v>202</v>
      </c>
      <c r="C76" s="229" t="s">
        <v>201</v>
      </c>
      <c r="D76" s="180" t="s">
        <v>194</v>
      </c>
      <c r="E76" s="220"/>
      <c r="F76" s="198"/>
      <c r="G76" s="198"/>
      <c r="H76" s="198"/>
      <c r="I76" s="201">
        <f t="shared" si="4"/>
        <v>0</v>
      </c>
    </row>
    <row r="77" spans="1:9" ht="45" x14ac:dyDescent="0.25">
      <c r="A77" s="181" t="s">
        <v>327</v>
      </c>
      <c r="B77" s="181" t="s">
        <v>203</v>
      </c>
      <c r="C77" s="229" t="s">
        <v>204</v>
      </c>
      <c r="D77" s="180" t="s">
        <v>194</v>
      </c>
      <c r="E77" s="220"/>
      <c r="F77" s="198"/>
      <c r="G77" s="198"/>
      <c r="H77" s="198"/>
      <c r="I77" s="201">
        <f t="shared" si="4"/>
        <v>0</v>
      </c>
    </row>
    <row r="78" spans="1:9" ht="15" customHeight="1" x14ac:dyDescent="0.25">
      <c r="A78" s="226" t="s">
        <v>341</v>
      </c>
      <c r="B78" s="314" t="s">
        <v>221</v>
      </c>
      <c r="C78" s="314"/>
      <c r="D78" s="314"/>
      <c r="E78" s="314"/>
      <c r="F78" s="314"/>
      <c r="G78" s="314"/>
      <c r="H78" s="314"/>
      <c r="I78" s="314"/>
    </row>
    <row r="79" spans="1:9" ht="90" x14ac:dyDescent="0.25">
      <c r="A79" s="181" t="s">
        <v>328</v>
      </c>
      <c r="B79" s="181">
        <v>93374</v>
      </c>
      <c r="C79" s="230" t="s">
        <v>223</v>
      </c>
      <c r="D79" s="180" t="s">
        <v>29</v>
      </c>
      <c r="E79" s="180"/>
      <c r="F79" s="169"/>
      <c r="G79" s="169"/>
      <c r="H79" s="169"/>
      <c r="I79" s="201">
        <f t="shared" ref="I79:I88" si="5">F79*G79*H79</f>
        <v>0</v>
      </c>
    </row>
    <row r="80" spans="1:9" ht="90" x14ac:dyDescent="0.25">
      <c r="A80" s="181" t="s">
        <v>329</v>
      </c>
      <c r="B80" s="181">
        <v>93375</v>
      </c>
      <c r="C80" s="230" t="s">
        <v>224</v>
      </c>
      <c r="D80" s="180" t="s">
        <v>29</v>
      </c>
      <c r="E80" s="180"/>
      <c r="F80" s="169"/>
      <c r="G80" s="169"/>
      <c r="H80" s="169"/>
      <c r="I80" s="201">
        <f t="shared" si="5"/>
        <v>0</v>
      </c>
    </row>
    <row r="81" spans="1:9" ht="90" x14ac:dyDescent="0.25">
      <c r="A81" s="181" t="s">
        <v>330</v>
      </c>
      <c r="B81" s="181">
        <v>93376</v>
      </c>
      <c r="C81" s="230" t="s">
        <v>225</v>
      </c>
      <c r="D81" s="180" t="s">
        <v>29</v>
      </c>
      <c r="E81" s="180"/>
      <c r="F81" s="169"/>
      <c r="G81" s="169"/>
      <c r="H81" s="169"/>
      <c r="I81" s="201">
        <f t="shared" si="5"/>
        <v>0</v>
      </c>
    </row>
    <row r="82" spans="1:9" ht="90" x14ac:dyDescent="0.25">
      <c r="A82" s="181" t="s">
        <v>331</v>
      </c>
      <c r="B82" s="181">
        <v>93377</v>
      </c>
      <c r="C82" s="230" t="s">
        <v>226</v>
      </c>
      <c r="D82" s="180" t="s">
        <v>29</v>
      </c>
      <c r="E82" s="180"/>
      <c r="F82" s="169"/>
      <c r="G82" s="169"/>
      <c r="H82" s="169"/>
      <c r="I82" s="201">
        <f t="shared" si="5"/>
        <v>0</v>
      </c>
    </row>
    <row r="83" spans="1:9" ht="90" x14ac:dyDescent="0.25">
      <c r="A83" s="181" t="s">
        <v>332</v>
      </c>
      <c r="B83" s="181">
        <v>93378</v>
      </c>
      <c r="C83" s="230" t="s">
        <v>227</v>
      </c>
      <c r="D83" s="180" t="s">
        <v>29</v>
      </c>
      <c r="E83" s="180"/>
      <c r="F83" s="169"/>
      <c r="G83" s="169"/>
      <c r="H83" s="169"/>
      <c r="I83" s="201">
        <f t="shared" si="5"/>
        <v>0</v>
      </c>
    </row>
    <row r="84" spans="1:9" ht="90" x14ac:dyDescent="0.25">
      <c r="A84" s="181" t="s">
        <v>333</v>
      </c>
      <c r="B84" s="181">
        <v>93379</v>
      </c>
      <c r="C84" s="230" t="s">
        <v>228</v>
      </c>
      <c r="D84" s="180" t="s">
        <v>29</v>
      </c>
      <c r="E84" s="180"/>
      <c r="F84" s="169"/>
      <c r="G84" s="169"/>
      <c r="H84" s="169"/>
      <c r="I84" s="201">
        <f t="shared" si="5"/>
        <v>0</v>
      </c>
    </row>
    <row r="85" spans="1:9" ht="90" x14ac:dyDescent="0.25">
      <c r="A85" s="181" t="s">
        <v>334</v>
      </c>
      <c r="B85" s="181">
        <v>93380</v>
      </c>
      <c r="C85" s="230" t="s">
        <v>229</v>
      </c>
      <c r="D85" s="180" t="s">
        <v>29</v>
      </c>
      <c r="E85" s="180"/>
      <c r="F85" s="169"/>
      <c r="G85" s="169"/>
      <c r="H85" s="169"/>
      <c r="I85" s="201">
        <f t="shared" si="5"/>
        <v>0</v>
      </c>
    </row>
    <row r="86" spans="1:9" ht="90" x14ac:dyDescent="0.25">
      <c r="A86" s="181" t="s">
        <v>335</v>
      </c>
      <c r="B86" s="181">
        <v>93381</v>
      </c>
      <c r="C86" s="230" t="s">
        <v>230</v>
      </c>
      <c r="D86" s="180" t="s">
        <v>29</v>
      </c>
      <c r="E86" s="180"/>
      <c r="F86" s="169"/>
      <c r="G86" s="169"/>
      <c r="H86" s="169"/>
      <c r="I86" s="201">
        <f t="shared" si="5"/>
        <v>0</v>
      </c>
    </row>
    <row r="87" spans="1:9" ht="30" x14ac:dyDescent="0.25">
      <c r="A87" s="181" t="s">
        <v>336</v>
      </c>
      <c r="B87" s="181">
        <v>93382</v>
      </c>
      <c r="C87" s="230" t="s">
        <v>231</v>
      </c>
      <c r="D87" s="180" t="s">
        <v>29</v>
      </c>
      <c r="E87" s="180"/>
      <c r="F87" s="169"/>
      <c r="G87" s="169"/>
      <c r="H87" s="169"/>
      <c r="I87" s="201">
        <f t="shared" si="5"/>
        <v>0</v>
      </c>
    </row>
    <row r="88" spans="1:9" ht="15.75" x14ac:dyDescent="0.25">
      <c r="A88" s="181" t="s">
        <v>337</v>
      </c>
      <c r="B88" s="181">
        <v>96995</v>
      </c>
      <c r="C88" s="230" t="s">
        <v>232</v>
      </c>
      <c r="D88" s="180" t="s">
        <v>29</v>
      </c>
      <c r="E88" s="180"/>
      <c r="F88" s="169"/>
      <c r="G88" s="169"/>
      <c r="H88" s="169"/>
      <c r="I88" s="201">
        <f t="shared" si="5"/>
        <v>0</v>
      </c>
    </row>
    <row r="89" spans="1:9" ht="30" x14ac:dyDescent="0.25">
      <c r="A89" s="181" t="s">
        <v>338</v>
      </c>
      <c r="B89" s="181">
        <v>83346</v>
      </c>
      <c r="C89" s="230" t="s">
        <v>222</v>
      </c>
      <c r="D89" s="180" t="s">
        <v>29</v>
      </c>
      <c r="E89" s="180"/>
      <c r="F89" s="169"/>
      <c r="G89" s="169"/>
      <c r="H89" s="169"/>
      <c r="I89" s="201">
        <f>F89*G89*H89</f>
        <v>0</v>
      </c>
    </row>
    <row r="90" spans="1:9" ht="15" customHeight="1" x14ac:dyDescent="0.25">
      <c r="A90" s="226" t="s">
        <v>339</v>
      </c>
      <c r="B90" s="314" t="s">
        <v>206</v>
      </c>
      <c r="C90" s="314"/>
      <c r="D90" s="314"/>
      <c r="E90" s="314"/>
      <c r="F90" s="314"/>
      <c r="G90" s="314"/>
      <c r="H90" s="314"/>
      <c r="I90" s="314"/>
    </row>
    <row r="91" spans="1:9" ht="45" x14ac:dyDescent="0.25">
      <c r="A91" s="181" t="s">
        <v>340</v>
      </c>
      <c r="B91" s="234">
        <v>83659</v>
      </c>
      <c r="C91" s="228" t="s">
        <v>603</v>
      </c>
      <c r="D91" s="231" t="s">
        <v>194</v>
      </c>
      <c r="E91" s="221"/>
      <c r="F91" s="198"/>
      <c r="G91" s="198"/>
      <c r="H91" s="198"/>
      <c r="I91" s="201">
        <f>E91</f>
        <v>0</v>
      </c>
    </row>
    <row r="92" spans="1:9" ht="90" customHeight="1" x14ac:dyDescent="0.25">
      <c r="A92" s="311" t="s">
        <v>600</v>
      </c>
      <c r="B92" s="311"/>
      <c r="C92" s="311"/>
      <c r="D92" s="311"/>
      <c r="E92" s="311"/>
      <c r="F92" s="311"/>
      <c r="G92" s="311"/>
      <c r="H92" s="311"/>
      <c r="I92" s="311"/>
    </row>
  </sheetData>
  <sheetProtection password="F990" sheet="1" objects="1" scenarios="1"/>
  <mergeCells count="17">
    <mergeCell ref="B71:I71"/>
    <mergeCell ref="A92:I92"/>
    <mergeCell ref="B5:G5"/>
    <mergeCell ref="H5:H6"/>
    <mergeCell ref="B6:G6"/>
    <mergeCell ref="A1:I1"/>
    <mergeCell ref="A2:I2"/>
    <mergeCell ref="B3:G3"/>
    <mergeCell ref="H3:H4"/>
    <mergeCell ref="B4:G4"/>
    <mergeCell ref="B78:I78"/>
    <mergeCell ref="B90:I90"/>
    <mergeCell ref="B8:I8"/>
    <mergeCell ref="B17:I17"/>
    <mergeCell ref="B34:I34"/>
    <mergeCell ref="B39:I39"/>
    <mergeCell ref="B56:I5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Fabio Ribeiro Pimentel</cp:lastModifiedBy>
  <cp:lastPrinted>2018-03-09T14:27:12Z</cp:lastPrinted>
  <dcterms:created xsi:type="dcterms:W3CDTF">2017-11-29T16:17:07Z</dcterms:created>
  <dcterms:modified xsi:type="dcterms:W3CDTF">2018-03-14T13:05:57Z</dcterms:modified>
</cp:coreProperties>
</file>