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/>
  </bookViews>
  <sheets>
    <sheet name="PLANILHA ORÇAMENTÁRIA" sheetId="1" r:id="rId1"/>
    <sheet name="1 - Adminis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Administração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G16" i="1" l="1"/>
  <c r="G5" i="1"/>
  <c r="G14" i="1" s="1"/>
  <c r="H14" i="1" s="1"/>
  <c r="F11" i="1"/>
  <c r="G11" i="1" s="1"/>
  <c r="H11" i="1" s="1"/>
  <c r="H10" i="1" s="1"/>
  <c r="G10" i="1" s="1"/>
  <c r="E13" i="1"/>
  <c r="E14" i="1"/>
  <c r="E15" i="1"/>
  <c r="G15" i="1"/>
  <c r="H15" i="1" s="1"/>
  <c r="E16" i="1"/>
  <c r="E17" i="1"/>
  <c r="E18" i="1"/>
  <c r="E19" i="1"/>
  <c r="G19" i="1"/>
  <c r="H19" i="1" s="1"/>
  <c r="E20" i="1"/>
  <c r="E21" i="1"/>
  <c r="E22" i="1"/>
  <c r="E23" i="1"/>
  <c r="G23" i="1"/>
  <c r="H23" i="1" s="1"/>
  <c r="E24" i="1"/>
  <c r="E25" i="1"/>
  <c r="G25" i="1"/>
  <c r="H25" i="1" s="1"/>
  <c r="E27" i="1"/>
  <c r="E28" i="1"/>
  <c r="G28" i="1"/>
  <c r="H28" i="1" s="1"/>
  <c r="E29" i="1"/>
  <c r="E30" i="1"/>
  <c r="G30" i="1"/>
  <c r="H30" i="1" s="1"/>
  <c r="E31" i="1"/>
  <c r="E32" i="1"/>
  <c r="G32" i="1"/>
  <c r="H32" i="1" s="1"/>
  <c r="E33" i="1"/>
  <c r="E34" i="1"/>
  <c r="G34" i="1"/>
  <c r="H34" i="1" s="1"/>
  <c r="E35" i="1"/>
  <c r="E37" i="1"/>
  <c r="G37" i="1"/>
  <c r="H37" i="1" s="1"/>
  <c r="E38" i="1"/>
  <c r="G38" i="1"/>
  <c r="H38" i="1" s="1"/>
  <c r="E39" i="1"/>
  <c r="G39" i="1"/>
  <c r="H39" i="1" s="1"/>
  <c r="E40" i="1"/>
  <c r="H40" i="1" s="1"/>
  <c r="G40" i="1"/>
  <c r="E41" i="1"/>
  <c r="G41" i="1"/>
  <c r="H41" i="1" s="1"/>
  <c r="E42" i="1"/>
  <c r="G42" i="1"/>
  <c r="H42" i="1" s="1"/>
  <c r="E43" i="1"/>
  <c r="G43" i="1"/>
  <c r="H43" i="1" s="1"/>
  <c r="E44" i="1"/>
  <c r="H44" i="1" s="1"/>
  <c r="G44" i="1"/>
  <c r="E45" i="1"/>
  <c r="G45" i="1"/>
  <c r="H45" i="1" s="1"/>
  <c r="E46" i="1"/>
  <c r="G46" i="1"/>
  <c r="H46" i="1" s="1"/>
  <c r="E48" i="1"/>
  <c r="G48" i="1"/>
  <c r="H48" i="1" s="1"/>
  <c r="E49" i="1"/>
  <c r="G49" i="1"/>
  <c r="H49" i="1" s="1"/>
  <c r="E50" i="1"/>
  <c r="G50" i="1"/>
  <c r="H50" i="1" s="1"/>
  <c r="E51" i="1"/>
  <c r="G51" i="1"/>
  <c r="E52" i="1"/>
  <c r="G52" i="1"/>
  <c r="H52" i="1" s="1"/>
  <c r="E53" i="1"/>
  <c r="G53" i="1"/>
  <c r="H53" i="1" s="1"/>
  <c r="E54" i="1"/>
  <c r="G54" i="1"/>
  <c r="H54" i="1" s="1"/>
  <c r="E55" i="1"/>
  <c r="G55" i="1"/>
  <c r="E56" i="1"/>
  <c r="G56" i="1"/>
  <c r="H56" i="1" s="1"/>
  <c r="E57" i="1"/>
  <c r="G57" i="1"/>
  <c r="H57" i="1" s="1"/>
  <c r="E58" i="1"/>
  <c r="G58" i="1"/>
  <c r="H58" i="1" s="1"/>
  <c r="E59" i="1"/>
  <c r="G59" i="1"/>
  <c r="E60" i="1"/>
  <c r="G60" i="1"/>
  <c r="H60" i="1" s="1"/>
  <c r="E61" i="1"/>
  <c r="G61" i="1"/>
  <c r="H61" i="1" s="1"/>
  <c r="E63" i="1"/>
  <c r="G63" i="1"/>
  <c r="H63" i="1" s="1"/>
  <c r="E64" i="1"/>
  <c r="G64" i="1"/>
  <c r="H64" i="1" s="1"/>
  <c r="E65" i="1"/>
  <c r="G65" i="1"/>
  <c r="H65" i="1" s="1"/>
  <c r="E66" i="1"/>
  <c r="H66" i="1" s="1"/>
  <c r="G66" i="1"/>
  <c r="E67" i="1"/>
  <c r="G67" i="1"/>
  <c r="H67" i="1" s="1"/>
  <c r="E68" i="1"/>
  <c r="G68" i="1"/>
  <c r="H68" i="1"/>
  <c r="E69" i="1"/>
  <c r="G69" i="1"/>
  <c r="H69" i="1" s="1"/>
  <c r="E70" i="1"/>
  <c r="H70" i="1" s="1"/>
  <c r="G70" i="1"/>
  <c r="E71" i="1"/>
  <c r="G71" i="1"/>
  <c r="H71" i="1" s="1"/>
  <c r="E72" i="1"/>
  <c r="G72" i="1"/>
  <c r="H72" i="1" s="1"/>
  <c r="E73" i="1"/>
  <c r="G73" i="1"/>
  <c r="H73" i="1" s="1"/>
  <c r="E74" i="1"/>
  <c r="G74" i="1"/>
  <c r="E75" i="1"/>
  <c r="G75" i="1"/>
  <c r="H75" i="1" s="1"/>
  <c r="E76" i="1"/>
  <c r="G76" i="1"/>
  <c r="H76" i="1"/>
  <c r="E77" i="1"/>
  <c r="G77" i="1"/>
  <c r="H77" i="1" s="1"/>
  <c r="E78" i="1"/>
  <c r="H78" i="1" s="1"/>
  <c r="G78" i="1"/>
  <c r="E79" i="1"/>
  <c r="G79" i="1"/>
  <c r="H79" i="1" s="1"/>
  <c r="E82" i="1"/>
  <c r="G82" i="1"/>
  <c r="H82" i="1" s="1"/>
  <c r="E83" i="1"/>
  <c r="H83" i="1" s="1"/>
  <c r="G83" i="1"/>
  <c r="E84" i="1"/>
  <c r="G84" i="1"/>
  <c r="H84" i="1" s="1"/>
  <c r="E85" i="1"/>
  <c r="G85" i="1"/>
  <c r="H85" i="1"/>
  <c r="E86" i="1"/>
  <c r="G86" i="1"/>
  <c r="H86" i="1" s="1"/>
  <c r="E87" i="1"/>
  <c r="G87" i="1"/>
  <c r="E88" i="1"/>
  <c r="G88" i="1"/>
  <c r="H88" i="1" s="1"/>
  <c r="E89" i="1"/>
  <c r="G89" i="1"/>
  <c r="H89" i="1"/>
  <c r="E91" i="1"/>
  <c r="G91" i="1"/>
  <c r="H91" i="1" s="1"/>
  <c r="E92" i="1"/>
  <c r="G92" i="1"/>
  <c r="H92" i="1" s="1"/>
  <c r="E93" i="1"/>
  <c r="G93" i="1"/>
  <c r="E94" i="1"/>
  <c r="G94" i="1"/>
  <c r="H94" i="1" s="1"/>
  <c r="E95" i="1"/>
  <c r="G95" i="1"/>
  <c r="H95" i="1"/>
  <c r="E96" i="1"/>
  <c r="G96" i="1"/>
  <c r="H96" i="1" s="1"/>
  <c r="E97" i="1"/>
  <c r="G97" i="1"/>
  <c r="E98" i="1"/>
  <c r="G98" i="1"/>
  <c r="H98" i="1" s="1"/>
  <c r="E99" i="1"/>
  <c r="G99" i="1"/>
  <c r="H99" i="1"/>
  <c r="E100" i="1"/>
  <c r="G100" i="1"/>
  <c r="H100" i="1" s="1"/>
  <c r="E101" i="1"/>
  <c r="H101" i="1" s="1"/>
  <c r="G101" i="1"/>
  <c r="E102" i="1"/>
  <c r="G102" i="1"/>
  <c r="H102" i="1" s="1"/>
  <c r="E103" i="1"/>
  <c r="G103" i="1"/>
  <c r="H103" i="1" s="1"/>
  <c r="E104" i="1"/>
  <c r="G104" i="1"/>
  <c r="H104" i="1" s="1"/>
  <c r="E105" i="1"/>
  <c r="G105" i="1"/>
  <c r="E106" i="1"/>
  <c r="G106" i="1"/>
  <c r="H106" i="1" s="1"/>
  <c r="E108" i="1"/>
  <c r="G108" i="1"/>
  <c r="H108" i="1" s="1"/>
  <c r="E109" i="1"/>
  <c r="G109" i="1"/>
  <c r="H109" i="1"/>
  <c r="E110" i="1"/>
  <c r="G110" i="1"/>
  <c r="H110" i="1" s="1"/>
  <c r="E111" i="1"/>
  <c r="H111" i="1" s="1"/>
  <c r="G111" i="1"/>
  <c r="E113" i="1"/>
  <c r="G113" i="1"/>
  <c r="E114" i="1"/>
  <c r="G114" i="1"/>
  <c r="H114" i="1" s="1"/>
  <c r="E115" i="1"/>
  <c r="G115" i="1"/>
  <c r="H115" i="1" s="1"/>
  <c r="E116" i="1"/>
  <c r="G116" i="1"/>
  <c r="H116" i="1" s="1"/>
  <c r="E117" i="1"/>
  <c r="G117" i="1"/>
  <c r="E118" i="1"/>
  <c r="G118" i="1"/>
  <c r="H118" i="1" s="1"/>
  <c r="E119" i="1"/>
  <c r="G119" i="1"/>
  <c r="H119" i="1" s="1"/>
  <c r="E120" i="1"/>
  <c r="G120" i="1"/>
  <c r="H120" i="1" s="1"/>
  <c r="E121" i="1"/>
  <c r="H121" i="1" s="1"/>
  <c r="G121" i="1"/>
  <c r="E122" i="1"/>
  <c r="G122" i="1"/>
  <c r="H122" i="1" s="1"/>
  <c r="E123" i="1"/>
  <c r="G123" i="1"/>
  <c r="H123" i="1" s="1"/>
  <c r="E124" i="1"/>
  <c r="G124" i="1"/>
  <c r="H124" i="1" s="1"/>
  <c r="E125" i="1"/>
  <c r="G125" i="1"/>
  <c r="E126" i="1"/>
  <c r="G126" i="1"/>
  <c r="H126" i="1" s="1"/>
  <c r="E127" i="1"/>
  <c r="G127" i="1"/>
  <c r="H127" i="1" s="1"/>
  <c r="E128" i="1"/>
  <c r="G128" i="1"/>
  <c r="H128" i="1" s="1"/>
  <c r="E130" i="1"/>
  <c r="G130" i="1"/>
  <c r="H130" i="1" s="1"/>
  <c r="E131" i="1"/>
  <c r="G131" i="1"/>
  <c r="E132" i="1"/>
  <c r="G132" i="1"/>
  <c r="H132" i="1" s="1"/>
  <c r="E133" i="1"/>
  <c r="G133" i="1"/>
  <c r="H133" i="1"/>
  <c r="E134" i="1"/>
  <c r="G134" i="1"/>
  <c r="H134" i="1" s="1"/>
  <c r="E135" i="1"/>
  <c r="H135" i="1" s="1"/>
  <c r="G135" i="1"/>
  <c r="E136" i="1"/>
  <c r="G136" i="1"/>
  <c r="H136" i="1" s="1"/>
  <c r="E137" i="1"/>
  <c r="G137" i="1"/>
  <c r="H137" i="1" s="1"/>
  <c r="E138" i="1"/>
  <c r="G138" i="1"/>
  <c r="H138" i="1" s="1"/>
  <c r="E139" i="1"/>
  <c r="H139" i="1" s="1"/>
  <c r="G139" i="1"/>
  <c r="E140" i="1"/>
  <c r="G140" i="1"/>
  <c r="H140" i="1" s="1"/>
  <c r="E141" i="1"/>
  <c r="G141" i="1"/>
  <c r="H141" i="1" s="1"/>
  <c r="E142" i="1"/>
  <c r="G142" i="1"/>
  <c r="H142" i="1" s="1"/>
  <c r="E143" i="1"/>
  <c r="H143" i="1" s="1"/>
  <c r="G143" i="1"/>
  <c r="E145" i="1"/>
  <c r="G145" i="1"/>
  <c r="E146" i="1"/>
  <c r="G146" i="1"/>
  <c r="H146" i="1" s="1"/>
  <c r="E147" i="1"/>
  <c r="G147" i="1"/>
  <c r="H147" i="1"/>
  <c r="E148" i="1"/>
  <c r="G148" i="1"/>
  <c r="H148" i="1" s="1"/>
  <c r="E149" i="1"/>
  <c r="G149" i="1"/>
  <c r="E150" i="1"/>
  <c r="G150" i="1"/>
  <c r="H150" i="1" s="1"/>
  <c r="E152" i="1"/>
  <c r="G152" i="1"/>
  <c r="H152" i="1" s="1"/>
  <c r="E153" i="1"/>
  <c r="G153" i="1"/>
  <c r="H153" i="1" s="1"/>
  <c r="E154" i="1"/>
  <c r="G154" i="1"/>
  <c r="H154" i="1" s="1"/>
  <c r="E155" i="1"/>
  <c r="G155" i="1"/>
  <c r="E156" i="1"/>
  <c r="G156" i="1"/>
  <c r="H156" i="1" s="1"/>
  <c r="E157" i="1"/>
  <c r="G157" i="1"/>
  <c r="H157" i="1" s="1"/>
  <c r="E158" i="1"/>
  <c r="G158" i="1"/>
  <c r="H158" i="1" s="1"/>
  <c r="E159" i="1"/>
  <c r="G159" i="1"/>
  <c r="E160" i="1"/>
  <c r="G160" i="1"/>
  <c r="H160" i="1" s="1"/>
  <c r="E161" i="1"/>
  <c r="G161" i="1"/>
  <c r="H161" i="1" s="1"/>
  <c r="E162" i="1"/>
  <c r="G162" i="1"/>
  <c r="H162" i="1" s="1"/>
  <c r="E164" i="1"/>
  <c r="G164" i="1"/>
  <c r="H164" i="1" s="1"/>
  <c r="H163" i="1" s="1"/>
  <c r="E166" i="1"/>
  <c r="G166" i="1"/>
  <c r="H166" i="1" s="1"/>
  <c r="E167" i="1"/>
  <c r="G167" i="1"/>
  <c r="H167" i="1" s="1"/>
  <c r="E168" i="1"/>
  <c r="H168" i="1" s="1"/>
  <c r="G168" i="1"/>
  <c r="E169" i="1"/>
  <c r="G169" i="1"/>
  <c r="H169" i="1" s="1"/>
  <c r="E170" i="1"/>
  <c r="G170" i="1"/>
  <c r="H170" i="1" s="1"/>
  <c r="E172" i="1"/>
  <c r="G172" i="1"/>
  <c r="H172" i="1" s="1"/>
  <c r="E173" i="1"/>
  <c r="E175" i="1"/>
  <c r="G175" i="1"/>
  <c r="E176" i="1"/>
  <c r="E177" i="1"/>
  <c r="E178" i="1"/>
  <c r="E179" i="1"/>
  <c r="E180" i="1"/>
  <c r="H175" i="1" l="1"/>
  <c r="H165" i="1"/>
  <c r="G165" i="1" s="1"/>
  <c r="H159" i="1"/>
  <c r="H155" i="1"/>
  <c r="H151" i="1" s="1"/>
  <c r="H149" i="1"/>
  <c r="H145" i="1"/>
  <c r="H131" i="1"/>
  <c r="H125" i="1"/>
  <c r="H117" i="1"/>
  <c r="H113" i="1"/>
  <c r="H105" i="1"/>
  <c r="H90" i="1" s="1"/>
  <c r="H97" i="1"/>
  <c r="H93" i="1"/>
  <c r="H87" i="1"/>
  <c r="H74" i="1"/>
  <c r="H59" i="1"/>
  <c r="H55" i="1"/>
  <c r="H51" i="1"/>
  <c r="H47" i="1" s="1"/>
  <c r="G47" i="1" s="1"/>
  <c r="H36" i="1"/>
  <c r="G36" i="1" s="1"/>
  <c r="H129" i="1"/>
  <c r="H112" i="1"/>
  <c r="H107" i="1"/>
  <c r="H62" i="1"/>
  <c r="G62" i="1" s="1"/>
  <c r="H144" i="1"/>
  <c r="H81" i="1"/>
  <c r="G35" i="1"/>
  <c r="H35" i="1" s="1"/>
  <c r="G31" i="1"/>
  <c r="H31" i="1" s="1"/>
  <c r="G27" i="1"/>
  <c r="H27" i="1" s="1"/>
  <c r="H26" i="1" s="1"/>
  <c r="G26" i="1" s="1"/>
  <c r="G24" i="1"/>
  <c r="H24" i="1" s="1"/>
  <c r="G20" i="1"/>
  <c r="H20" i="1" s="1"/>
  <c r="H16" i="1"/>
  <c r="G21" i="1"/>
  <c r="H21" i="1" s="1"/>
  <c r="G17" i="1"/>
  <c r="H17" i="1" s="1"/>
  <c r="G13" i="1"/>
  <c r="H13" i="1" s="1"/>
  <c r="G33" i="1"/>
  <c r="H33" i="1" s="1"/>
  <c r="G29" i="1"/>
  <c r="H29" i="1" s="1"/>
  <c r="G22" i="1"/>
  <c r="H22" i="1" s="1"/>
  <c r="G18" i="1"/>
  <c r="H18" i="1" s="1"/>
  <c r="I4" i="3"/>
  <c r="H12" i="1" l="1"/>
  <c r="G12" i="1" s="1"/>
  <c r="H80" i="1"/>
  <c r="G80" i="1" s="1"/>
  <c r="E5" i="16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E7" i="16" l="1"/>
  <c r="M6" i="2"/>
  <c r="I6" i="7"/>
  <c r="I6" i="15"/>
  <c r="I6" i="9"/>
  <c r="I6" i="10"/>
  <c r="K5" i="12"/>
  <c r="I5" i="13"/>
  <c r="N5" i="14"/>
  <c r="J5" i="8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L9" i="12"/>
  <c r="L8" i="12"/>
  <c r="J6" i="13"/>
  <c r="J18" i="13"/>
  <c r="J17" i="13"/>
  <c r="J16" i="13"/>
  <c r="J15" i="13"/>
  <c r="J14" i="13"/>
  <c r="J13" i="13"/>
  <c r="J12" i="13"/>
  <c r="J11" i="13"/>
  <c r="J10" i="13"/>
  <c r="J9" i="13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L175" i="17" l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7" i="17"/>
  <c r="L286" i="17"/>
  <c r="L284" i="17"/>
  <c r="L283" i="17"/>
  <c r="L279" i="17"/>
  <c r="L278" i="17"/>
  <c r="L281" i="17" s="1"/>
  <c r="L274" i="17"/>
  <c r="L273" i="17"/>
  <c r="L272" i="17"/>
  <c r="L271" i="17"/>
  <c r="L275" i="17" s="1"/>
  <c r="L269" i="17"/>
  <c r="L268" i="17"/>
  <c r="L267" i="17"/>
  <c r="L266" i="17"/>
  <c r="L255" i="17"/>
  <c r="L248" i="17"/>
  <c r="L247" i="17"/>
  <c r="L246" i="17"/>
  <c r="L245" i="17"/>
  <c r="L249" i="17" s="1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0" i="17"/>
  <c r="L199" i="17"/>
  <c r="L198" i="17"/>
  <c r="L201" i="17" s="1"/>
  <c r="L196" i="17"/>
  <c r="L195" i="17"/>
  <c r="L194" i="17"/>
  <c r="L193" i="17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Z31" i="17"/>
  <c r="Z33" i="17" s="1"/>
  <c r="L31" i="17"/>
  <c r="L32" i="17" s="1"/>
  <c r="Z29" i="17"/>
  <c r="Z28" i="17"/>
  <c r="Z30" i="17" s="1"/>
  <c r="L27" i="17"/>
  <c r="L26" i="17"/>
  <c r="L25" i="17"/>
  <c r="L28" i="17" s="1"/>
  <c r="L23" i="17"/>
  <c r="L22" i="17"/>
  <c r="Z19" i="17"/>
  <c r="Z21" i="17" s="1"/>
  <c r="L19" i="17"/>
  <c r="L18" i="17"/>
  <c r="Z17" i="17"/>
  <c r="L17" i="17"/>
  <c r="Z16" i="17"/>
  <c r="Z18" i="17" s="1"/>
  <c r="L13" i="17"/>
  <c r="L12" i="17"/>
  <c r="L11" i="17"/>
  <c r="L10" i="17"/>
  <c r="L8" i="17"/>
  <c r="Z7" i="17"/>
  <c r="Z9" i="17" s="1"/>
  <c r="L7" i="17"/>
  <c r="L6" i="17"/>
  <c r="Z5" i="17"/>
  <c r="L5" i="17"/>
  <c r="Z4" i="17"/>
  <c r="L4" i="17"/>
  <c r="L289" i="17" l="1"/>
  <c r="L290" i="17" s="1"/>
  <c r="L291" i="17" s="1"/>
  <c r="L285" i="17"/>
  <c r="L270" i="17"/>
  <c r="L208" i="17"/>
  <c r="L197" i="17"/>
  <c r="L202" i="17" s="1"/>
  <c r="L203" i="17" s="1"/>
  <c r="L119" i="17"/>
  <c r="L24" i="17"/>
  <c r="L29" i="17"/>
  <c r="L30" i="17" s="1"/>
  <c r="L20" i="17"/>
  <c r="L14" i="17"/>
  <c r="L9" i="17"/>
  <c r="L15" i="17" s="1"/>
  <c r="L16" i="17" s="1"/>
  <c r="Z58" i="17"/>
  <c r="Z59" i="17" s="1"/>
  <c r="Z41" i="17"/>
  <c r="Z45" i="17" s="1"/>
  <c r="Z46" i="17" s="1"/>
  <c r="Z34" i="17"/>
  <c r="Z35" i="17" s="1"/>
  <c r="Z6" i="17"/>
  <c r="Z10" i="17" s="1"/>
  <c r="Z11" i="17" s="1"/>
  <c r="J35" i="17" s="1"/>
  <c r="L35" i="17" s="1"/>
  <c r="L191" i="17"/>
  <c r="L159" i="17"/>
  <c r="L155" i="17"/>
  <c r="L151" i="17"/>
  <c r="L145" i="17"/>
  <c r="L140" i="17"/>
  <c r="L146" i="17" s="1"/>
  <c r="L147" i="17" s="1"/>
  <c r="L114" i="17"/>
  <c r="L120" i="17" s="1"/>
  <c r="L121" i="17" s="1"/>
  <c r="L92" i="17"/>
  <c r="L93" i="17" s="1"/>
  <c r="L94" i="17" s="1"/>
  <c r="L98" i="17" s="1"/>
  <c r="J85" i="17" s="1"/>
  <c r="L85" i="17" s="1"/>
  <c r="L78" i="17"/>
  <c r="L71" i="17"/>
  <c r="L67" i="17"/>
  <c r="L72" i="17" s="1"/>
  <c r="L73" i="17" s="1"/>
  <c r="L61" i="17"/>
  <c r="L55" i="17"/>
  <c r="L56" i="17" s="1"/>
  <c r="L57" i="17" s="1"/>
  <c r="L186" i="17"/>
  <c r="L187" i="17" s="1"/>
  <c r="L228" i="17"/>
  <c r="J215" i="17" s="1"/>
  <c r="L215" i="17" s="1"/>
  <c r="L250" i="17"/>
  <c r="L251" i="17" s="1"/>
  <c r="Z22" i="17"/>
  <c r="Z23" i="17" s="1"/>
  <c r="Z71" i="17"/>
  <c r="Z72" i="17" s="1"/>
  <c r="J212" i="17" s="1"/>
  <c r="L212" i="17" s="1"/>
  <c r="L276" i="17"/>
  <c r="L277" i="17" s="1"/>
  <c r="J209" i="17" l="1"/>
  <c r="L209" i="17" s="1"/>
  <c r="J81" i="17"/>
  <c r="L81" i="17" s="1"/>
  <c r="J80" i="17"/>
  <c r="L80" i="17" s="1"/>
  <c r="J79" i="17"/>
  <c r="L79" i="17" s="1"/>
  <c r="J211" i="17"/>
  <c r="L211" i="17" s="1"/>
  <c r="L213" i="17" s="1"/>
  <c r="L214" i="17" s="1"/>
  <c r="J192" i="17" s="1"/>
  <c r="L192" i="17" s="1"/>
  <c r="J33" i="17"/>
  <c r="L33" i="17" s="1"/>
  <c r="J82" i="17"/>
  <c r="L82" i="17" s="1"/>
  <c r="L34" i="17"/>
  <c r="J21" i="17" s="1"/>
  <c r="L21" i="17" s="1"/>
  <c r="J210" i="17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J127" i="17"/>
  <c r="L127" i="17" s="1"/>
  <c r="L130" i="17" s="1"/>
  <c r="J99" i="17"/>
  <c r="L99" i="17" s="1"/>
  <c r="J37" i="17"/>
  <c r="L37" i="17" s="1"/>
  <c r="J167" i="17"/>
  <c r="L167" i="17" s="1"/>
  <c r="L83" i="17" l="1"/>
  <c r="L84" i="17" s="1"/>
  <c r="J62" i="17" s="1"/>
  <c r="L62" i="17" s="1"/>
  <c r="L102" i="17"/>
  <c r="L103" i="17" s="1"/>
  <c r="F177" i="1" s="1"/>
  <c r="G177" i="1" s="1"/>
  <c r="H177" i="1" s="1"/>
  <c r="L298" i="17"/>
  <c r="L299" i="17" s="1"/>
  <c r="J256" i="17" s="1"/>
  <c r="L256" i="17" s="1"/>
  <c r="L261" i="17" s="1"/>
  <c r="F180" i="1" s="1"/>
  <c r="G180" i="1" s="1"/>
  <c r="H180" i="1" s="1"/>
  <c r="L168" i="17"/>
  <c r="L165" i="17"/>
  <c r="J152" i="17" s="1"/>
  <c r="L152" i="17" s="1"/>
  <c r="L38" i="17"/>
  <c r="L39" i="17" s="1"/>
  <c r="F176" i="1" s="1"/>
  <c r="G176" i="1" s="1"/>
  <c r="H176" i="1" s="1"/>
  <c r="L232" i="17"/>
  <c r="L233" i="17" s="1"/>
  <c r="F179" i="1" s="1"/>
  <c r="G179" i="1" s="1"/>
  <c r="H179" i="1" s="1"/>
  <c r="L169" i="17" l="1"/>
  <c r="J126" i="17" s="1"/>
  <c r="L126" i="17" s="1"/>
  <c r="L131" i="17" s="1"/>
  <c r="F178" i="1" s="1"/>
  <c r="G178" i="1" s="1"/>
  <c r="H178" i="1" s="1"/>
  <c r="H174" i="1" s="1"/>
  <c r="G174" i="1" s="1"/>
  <c r="D6" i="16"/>
  <c r="B11" i="2" l="1"/>
  <c r="L5" i="2"/>
  <c r="B31" i="2"/>
  <c r="B29" i="2"/>
  <c r="B27" i="2"/>
  <c r="B25" i="2"/>
  <c r="B23" i="2"/>
  <c r="B21" i="2"/>
  <c r="B19" i="2"/>
  <c r="B17" i="2"/>
  <c r="B15" i="2"/>
  <c r="B13" i="2"/>
  <c r="G9" i="5"/>
  <c r="G8" i="5"/>
  <c r="I11" i="7" l="1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I12" i="15"/>
  <c r="I11" i="15"/>
  <c r="I10" i="15"/>
  <c r="I9" i="15"/>
  <c r="I8" i="15"/>
  <c r="I12" i="9"/>
  <c r="I11" i="9"/>
  <c r="I10" i="9"/>
  <c r="I9" i="9"/>
  <c r="I8" i="9"/>
  <c r="I91" i="10"/>
  <c r="I88" i="10"/>
  <c r="I79" i="10"/>
  <c r="I80" i="10"/>
  <c r="I81" i="10"/>
  <c r="I82" i="10"/>
  <c r="I83" i="10"/>
  <c r="I84" i="10"/>
  <c r="I85" i="10"/>
  <c r="I86" i="10"/>
  <c r="I87" i="10"/>
  <c r="I8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I10" i="10"/>
  <c r="I11" i="10"/>
  <c r="I12" i="10"/>
  <c r="I13" i="10"/>
  <c r="I14" i="10"/>
  <c r="I15" i="10"/>
  <c r="I16" i="10"/>
  <c r="I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I15" i="7" l="1"/>
  <c r="F173" i="1" s="1"/>
  <c r="G173" i="1" s="1"/>
  <c r="H173" i="1" s="1"/>
  <c r="H171" i="1" s="1"/>
  <c r="G171" i="1" s="1"/>
  <c r="D45" i="16"/>
  <c r="E45" i="16"/>
  <c r="I20" i="6" l="1"/>
  <c r="I13" i="6" s="1"/>
  <c r="I22" i="6" s="1"/>
  <c r="I3" i="6" l="1"/>
  <c r="F5" i="5"/>
  <c r="H5" i="10"/>
  <c r="H5" i="15"/>
  <c r="G5" i="11"/>
  <c r="H5" i="9"/>
  <c r="J11" i="3"/>
  <c r="J12" i="3"/>
  <c r="J10" i="3"/>
  <c r="J13" i="3" l="1"/>
  <c r="F9" i="1" s="1"/>
  <c r="G9" i="1" s="1"/>
  <c r="H9" i="1" s="1"/>
  <c r="H8" i="1" s="1"/>
  <c r="G8" i="1" l="1"/>
  <c r="G181" i="1" s="1"/>
  <c r="H181" i="1"/>
  <c r="C17" i="2"/>
  <c r="C21" i="2"/>
  <c r="C23" i="2"/>
  <c r="C19" i="2"/>
  <c r="C15" i="2"/>
  <c r="E15" i="2" s="1"/>
  <c r="C27" i="2" l="1"/>
  <c r="K27" i="2" s="1"/>
  <c r="L27" i="2" s="1"/>
  <c r="C31" i="2"/>
  <c r="K31" i="2" s="1"/>
  <c r="C13" i="2"/>
  <c r="C29" i="2"/>
  <c r="K29" i="2" s="1"/>
  <c r="M29" i="2" s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23" i="2" l="1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<sst xmlns="http://schemas.openxmlformats.org/spreadsheetml/2006/main" count="2375" uniqueCount="806">
  <si>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</si>
  <si>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</si>
  <si>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</si>
  <si>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</si>
  <si>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</si>
  <si>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</si>
  <si>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</si>
  <si>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</si>
  <si>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</si>
  <si>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</si>
  <si>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</si>
  <si>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</si>
  <si>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</si>
  <si>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</si>
  <si>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</si>
  <si>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</si>
  <si>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</si>
  <si>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</si>
  <si>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</si>
  <si>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</si>
  <si>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</si>
  <si>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</si>
  <si>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</si>
  <si>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</si>
  <si>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</si>
  <si>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</si>
  <si>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</si>
  <si>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</si>
  <si>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</si>
  <si>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</si>
  <si>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</si>
  <si>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</si>
  <si>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</si>
  <si>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</si>
  <si>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</si>
  <si>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</si>
  <si>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</si>
  <si>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</si>
  <si>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</si>
  <si>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</si>
  <si>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</si>
  <si>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</si>
  <si>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</si>
  <si>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</si>
  <si>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</si>
  <si>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</si>
  <si>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</si>
  <si>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</si>
  <si>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</si>
  <si>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</si>
  <si>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</si>
  <si>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</si>
  <si>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</si>
  <si>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</si>
  <si>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</si>
  <si>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</si>
  <si>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</si>
  <si>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</si>
  <si>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</si>
  <si>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</si>
  <si>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</si>
  <si>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</si>
  <si>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</si>
  <si>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</si>
  <si>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</si>
  <si>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</si>
  <si>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</si>
  <si>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</si>
  <si>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</si>
  <si>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</si>
  <si>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</si>
  <si>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</si>
  <si>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</si>
  <si>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</si>
  <si>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</si>
  <si>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</si>
  <si>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</si>
  <si>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</si>
  <si>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</si>
  <si>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</si>
  <si>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</si>
  <si>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</si>
  <si>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</si>
  <si>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</si>
  <si>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</si>
  <si>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</si>
  <si>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</si>
  <si>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</si>
  <si>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</si>
  <si>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</si>
  <si>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</si>
  <si>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</si>
  <si>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</si>
  <si>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</si>
  <si>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</si>
  <si>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</si>
  <si>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</si>
  <si>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</si>
  <si>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</si>
  <si>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</si>
  <si>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</si>
  <si>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</si>
  <si>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</si>
  <si>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</si>
  <si>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</si>
  <si>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</si>
  <si>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</si>
  <si>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</si>
  <si>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</si>
  <si>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</si>
  <si>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</si>
  <si>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</si>
  <si>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</si>
  <si>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</si>
  <si>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</si>
  <si>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</si>
  <si>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</si>
  <si>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</si>
  <si>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</si>
  <si>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</si>
  <si>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</si>
  <si>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</si>
  <si>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</si>
  <si>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</si>
  <si>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</si>
  <si>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</si>
  <si>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</si>
  <si>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</si>
  <si>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</si>
  <si>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</si>
  <si>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</si>
  <si>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</si>
  <si>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</si>
  <si>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</si>
  <si>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</si>
  <si>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</si>
  <si>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</si>
  <si>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</si>
  <si>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</si>
  <si>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</si>
  <si>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</si>
  <si>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</si>
  <si>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</si>
  <si>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</si>
  <si>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</si>
  <si>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</si>
  <si>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</si>
  <si>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</si>
  <si>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</si>
  <si>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</si>
  <si>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</si>
  <si>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</si>
  <si>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</si>
  <si>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</si>
  <si>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</si>
  <si>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</si>
  <si>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</si>
  <si>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</si>
  <si>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</si>
  <si>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</si>
  <si>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</si>
  <si>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</si>
  <si>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</si>
  <si>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</si>
  <si>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</si>
  <si>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</si>
  <si>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</si>
  <si>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</si>
  <si>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</si>
  <si>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</si>
  <si>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</si>
  <si>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</si>
  <si>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</si>
  <si>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</si>
  <si>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</si>
  <si>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</si>
  <si>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</si>
  <si>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</si>
  <si>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</si>
  <si>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</si>
  <si>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</si>
  <si>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</si>
  <si>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</si>
  <si>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</si>
  <si>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</si>
  <si>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</si>
  <si>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</si>
  <si>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</si>
  <si>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</si>
  <si>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</si>
  <si>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</si>
  <si>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</si>
  <si>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</si>
  <si>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</si>
  <si>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</si>
  <si>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</si>
  <si>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</si>
  <si>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</si>
  <si>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</si>
  <si>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</si>
  <si>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</si>
  <si>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</si>
  <si>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</si>
  <si>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</si>
  <si>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</si>
  <si>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</si>
  <si>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</si>
  <si>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</si>
  <si>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</si>
  <si>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</si>
  <si>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</si>
  <si>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</si>
  <si>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</si>
  <si>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</si>
  <si>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</si>
  <si>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</si>
  <si>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</si>
  <si>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</si>
  <si>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</si>
  <si>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</si>
  <si>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</si>
  <si>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</si>
  <si>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</si>
  <si>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</si>
  <si>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</si>
  <si>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</si>
  <si>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</si>
  <si>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</si>
  <si>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</si>
  <si>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</si>
  <si>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</si>
  <si>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</si>
  <si>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</si>
  <si>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</si>
  <si>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</si>
  <si>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</si>
  <si>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</si>
  <si>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</si>
  <si>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</si>
  <si>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</si>
  <si>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</si>
  <si>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</si>
  <si>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</si>
  <si>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</si>
  <si>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</si>
  <si>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</si>
  <si>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</si>
  <si>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</si>
  <si>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</si>
  <si>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</si>
  <si>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</si>
  <si>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</si>
  <si>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</si>
  <si>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</si>
  <si>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</si>
  <si>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</si>
  <si>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</si>
  <si>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</si>
  <si>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</si>
  <si>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</si>
  <si>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</si>
  <si>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</si>
  <si>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</si>
  <si>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</si>
  <si>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</si>
  <si>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</si>
  <si>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</si>
  <si>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</si>
  <si>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</si>
  <si>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</si>
  <si>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</si>
  <si>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</si>
  <si>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</si>
  <si>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</si>
  <si>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</si>
  <si>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</si>
  <si>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</si>
  <si>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</si>
  <si>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</si>
  <si>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</si>
  <si>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</si>
  <si>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</si>
  <si>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</si>
  <si>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</si>
  <si>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</si>
  <si>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</si>
  <si>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</si>
  <si>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</si>
  <si>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</si>
  <si>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</si>
  <si>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</si>
  <si>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</si>
  <si>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</si>
  <si>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</si>
  <si>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</si>
  <si>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</si>
  <si>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</si>
  <si>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</si>
  <si>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</si>
  <si>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</si>
  <si>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</si>
  <si>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</si>
  <si>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</si>
  <si>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</si>
  <si>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</si>
  <si>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</si>
  <si>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</si>
  <si>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</si>
  <si>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</si>
  <si>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</si>
  <si>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</si>
  <si>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</si>
  <si>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</si>
  <si>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</si>
  <si>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</si>
  <si>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</si>
  <si>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</si>
  <si>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</si>
  <si>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</si>
  <si>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</si>
  <si>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</si>
  <si>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</si>
  <si>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</si>
  <si>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</si>
  <si>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</si>
  <si>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</si>
  <si>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</si>
  <si>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</si>
  <si>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</si>
  <si>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</si>
  <si>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</si>
  <si>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</si>
  <si>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</si>
  <si>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</si>
  <si>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</si>
  <si>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</si>
  <si>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</si>
  <si>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</si>
  <si>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</si>
  <si>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</si>
  <si>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</si>
  <si>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</si>
  <si>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</si>
  <si>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</si>
  <si>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</si>
  <si>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</si>
  <si>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</si>
  <si>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</si>
  <si>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</si>
  <si>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</si>
  <si>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</si>
  <si>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</si>
  <si>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</si>
  <si>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</si>
  <si>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</si>
  <si>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</si>
  <si>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</si>
  <si>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</si>
  <si>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</si>
  <si>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</si>
  <si>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</si>
  <si>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</si>
  <si>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</si>
  <si>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</si>
  <si>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</si>
  <si>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</si>
  <si>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</si>
  <si>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</si>
  <si>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</si>
  <si>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</si>
  <si>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</si>
  <si>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</si>
  <si>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</si>
  <si>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</si>
  <si>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</si>
  <si>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</si>
  <si>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</si>
  <si>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</si>
  <si>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</si>
  <si>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</si>
  <si>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</si>
  <si>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</si>
  <si>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</si>
  <si>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</si>
  <si>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</si>
  <si>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</si>
  <si>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</si>
  <si>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</si>
  <si>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</si>
  <si>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</si>
  <si>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</si>
  <si>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</si>
  <si>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</si>
  <si>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</si>
  <si>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</si>
  <si>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</si>
  <si>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</si>
  <si>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</si>
  <si>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</si>
  <si>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</si>
  <si>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</si>
  <si>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</si>
  <si>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</si>
  <si>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</si>
  <si>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</si>
  <si>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</si>
  <si>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</si>
  <si>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</si>
  <si>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</si>
  <si>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</si>
  <si>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</si>
  <si>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</si>
  <si>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</si>
  <si>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</si>
  <si>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</si>
  <si>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</si>
  <si>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</si>
  <si>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</si>
  <si>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</si>
  <si>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</si>
  <si>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</si>
  <si>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</si>
  <si>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</si>
  <si>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</si>
  <si>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</si>
  <si>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</si>
  <si>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</si>
  <si>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</si>
  <si>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</si>
  <si>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</si>
  <si>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</si>
  <si>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</si>
  <si>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</si>
  <si>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</si>
  <si>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</si>
  <si>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</si>
  <si>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</si>
  <si>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</si>
  <si>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</si>
  <si>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</si>
  <si>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</si>
  <si>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</si>
  <si>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</si>
  <si>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</si>
  <si>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</si>
  <si>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</si>
  <si>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</si>
  <si>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</si>
  <si>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</si>
  <si>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</si>
  <si>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</si>
  <si>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</si>
  <si>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</si>
  <si>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</si>
  <si>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</si>
  <si>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</si>
  <si>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</si>
  <si>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</si>
  <si>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</si>
  <si>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</si>
  <si>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</si>
  <si>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</si>
  <si>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</si>
  <si>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</si>
  <si>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</si>
  <si>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</si>
  <si>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</si>
  <si>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</si>
  <si>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</si>
  <si>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</si>
  <si>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</si>
  <si>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</si>
  <si>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</si>
  <si>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</si>
  <si>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</si>
  <si>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</si>
  <si>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</si>
  <si>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</si>
  <si>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</si>
  <si>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</si>
  <si>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</si>
  <si>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</si>
  <si>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</si>
  <si>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</si>
  <si>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</si>
  <si>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</si>
  <si>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</si>
  <si>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</si>
  <si>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</si>
  <si>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</si>
  <si>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</si>
  <si>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</si>
  <si>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</si>
  <si>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</si>
  <si>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</si>
  <si>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</si>
  <si>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</si>
  <si>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</si>
  <si>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</si>
  <si>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</si>
  <si>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</si>
  <si>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</si>
  <si>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</si>
  <si>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</si>
  <si>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</si>
  <si>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</si>
  <si>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</si>
  <si>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</si>
  <si>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</si>
  <si>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</si>
  <si>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</si>
  <si>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</si>
  <si>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</si>
  <si>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</si>
  <si>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</si>
  <si>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</si>
  <si>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</si>
  <si>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</si>
  <si>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</si>
  <si>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</si>
  <si>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</si>
  <si>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</si>
  <si>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</si>
  <si>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</si>
  <si>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</si>
  <si>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</si>
  <si>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</si>
  <si>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</si>
  <si>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</si>
  <si>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</si>
  <si>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</si>
  <si>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</si>
  <si>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</si>
  <si>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</si>
  <si>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</si>
  <si>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</si>
  <si>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</si>
  <si>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</si>
  <si>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</si>
  <si>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</si>
  <si>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</si>
  <si>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</si>
  <si>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</si>
  <si>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</si>
  <si>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</si>
  <si>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</si>
  <si>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</si>
  <si>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</si>
  <si>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</si>
  <si>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</si>
  <si>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</si>
  <si>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</si>
  <si>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</si>
  <si>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</si>
  <si>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</si>
  <si>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</si>
  <si>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</si>
  <si>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</si>
  <si>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</si>
  <si>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</si>
  <si>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</si>
  <si>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</si>
  <si>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</si>
  <si>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</si>
  <si>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</si>
  <si>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</si>
  <si>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</si>
  <si>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</si>
  <si>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</si>
  <si>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</si>
  <si>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</si>
  <si>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</si>
  <si>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</si>
  <si>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</si>
  <si>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</si>
  <si>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</si>
  <si>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</si>
  <si>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</si>
  <si>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</si>
  <si>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</si>
  <si>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</si>
  <si>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</si>
  <si>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</si>
  <si>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</si>
  <si>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</si>
  <si>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</si>
  <si>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</si>
  <si>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</si>
  <si>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</si>
  <si>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</si>
  <si>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</si>
  <si>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</si>
  <si>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</si>
  <si>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</si>
  <si>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</si>
  <si>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</si>
  <si>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</si>
  <si>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</si>
  <si>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</si>
  <si>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</si>
  <si>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</si>
  <si>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</si>
  <si>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</si>
  <si>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</si>
  <si>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</si>
  <si>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</si>
  <si>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</si>
  <si>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</si>
  <si>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</si>
  <si>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</si>
  <si>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</si>
  <si>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</si>
  <si>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</si>
  <si>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</si>
  <si>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</si>
  <si>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</si>
  <si>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</si>
  <si>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</si>
  <si>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</si>
  <si>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</si>
  <si>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</si>
  <si>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</si>
  <si>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</si>
  <si>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</si>
  <si>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</si>
  <si>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</si>
  <si>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</si>
  <si>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</si>
  <si>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</si>
  <si>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</si>
  <si>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</si>
  <si>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</si>
  <si>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</si>
  <si>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</si>
  <si>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</si>
  <si>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</si>
  <si>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</si>
  <si>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</si>
  <si>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</si>
  <si>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</si>
  <si>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</si>
  <si>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</si>
  <si>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</si>
  <si>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</si>
  <si>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</si>
  <si>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</si>
  <si>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</si>
  <si>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</si>
  <si>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</si>
  <si>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</si>
  <si>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</si>
  <si>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</si>
  <si>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</si>
  <si>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</si>
  <si>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</si>
  <si>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</si>
  <si>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</si>
  <si>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</si>
  <si>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</si>
  <si>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</si>
  <si>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</si>
  <si>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</si>
  <si>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</si>
  <si>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</si>
  <si>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</si>
  <si>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</si>
  <si>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</si>
  <si>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</si>
  <si>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</si>
  <si>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</si>
  <si>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</si>
  <si>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</si>
  <si>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</si>
  <si>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</si>
  <si>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</si>
  <si>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</si>
  <si>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</si>
  <si>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</si>
  <si>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</si>
  <si>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</si>
  <si>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</si>
  <si>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</si>
  <si>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</si>
  <si>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</si>
  <si>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</si>
  <si>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</si>
  <si>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</si>
  <si>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</si>
  <si>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</si>
  <si>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</si>
  <si>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</si>
  <si>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</si>
  <si>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</si>
  <si>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</si>
  <si>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</si>
  <si>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</si>
  <si>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</si>
  <si>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</si>
  <si>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</si>
  <si>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</si>
  <si>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</si>
  <si>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</si>
  <si>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</si>
  <si>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</si>
  <si>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</si>
  <si>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</si>
  <si>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</si>
  <si>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</si>
  <si>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</si>
  <si>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</si>
  <si>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</si>
  <si>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</si>
  <si>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</si>
  <si>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</si>
  <si>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</si>
  <si>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</si>
  <si>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</si>
  <si>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</si>
  <si>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</si>
  <si>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</si>
  <si>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</si>
  <si>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</si>
  <si>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</si>
  <si>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</si>
  <si>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</si>
  <si>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</si>
  <si>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</si>
  <si>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</si>
  <si>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</si>
  <si>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</si>
  <si>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</si>
  <si>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</si>
  <si>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</si>
  <si>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</si>
  <si>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</si>
  <si>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</si>
  <si>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</si>
  <si>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</si>
  <si>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</si>
  <si>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</si>
  <si>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</si>
  <si>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</si>
  <si>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</si>
  <si>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</si>
  <si>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</si>
  <si>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</si>
  <si>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</si>
  <si>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</si>
  <si>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</si>
  <si>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</si>
  <si>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</si>
  <si>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</si>
  <si>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</si>
  <si>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</si>
  <si>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</si>
  <si>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</si>
  <si>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</si>
  <si>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</si>
  <si>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</si>
  <si>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</si>
  <si>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</si>
  <si>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</si>
  <si>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</si>
  <si>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</si>
  <si>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</si>
  <si>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</si>
  <si>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</si>
  <si>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</si>
  <si>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</si>
  <si>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</si>
  <si>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</si>
  <si>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</si>
  <si>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</si>
  <si>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</si>
  <si>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</si>
  <si>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</si>
  <si>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</si>
  <si>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</si>
  <si>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</si>
  <si>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</si>
  <si>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</si>
  <si>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</si>
  <si>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</si>
  <si>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</si>
  <si>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</si>
  <si>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</si>
  <si>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</si>
  <si>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</si>
  <si>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</si>
  <si>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</si>
  <si>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</si>
  <si>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</si>
  <si>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</si>
  <si>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</si>
  <si>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</si>
  <si>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</si>
  <si>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</si>
  <si>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</si>
  <si>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COLOCAR LOGOTIPO E IDENTIFICAÇÃO DO MUNÍCIPIO</t>
  </si>
  <si>
    <t xml:space="preserve"> COMPOSIÇÃO BDI -  NÃO DESONERADO</t>
  </si>
  <si>
    <t>MA - janeiro/2018</t>
  </si>
  <si>
    <t>MA - Setembro/2017</t>
  </si>
  <si>
    <t>E9666</t>
  </si>
  <si>
    <t>E9667</t>
  </si>
  <si>
    <t>E9668</t>
  </si>
  <si>
    <t>E9669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</si>
</sst>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704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Protection="1"/>
    <xf numFmtId="166" fontId="11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44" fontId="11" fillId="5" borderId="1" xfId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166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5" borderId="1" xfId="0" applyNumberFormat="1" applyFont="1" applyFill="1" applyBorder="1" applyAlignment="1" applyProtection="1">
      <alignment horizontal="center" vertical="center"/>
    </xf>
    <xf numFmtId="166" fontId="11" fillId="5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30" fillId="0" borderId="21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28" fillId="0" borderId="0" xfId="5" applyFont="1" applyBorder="1" applyAlignment="1" applyProtection="1">
      <alignment vertical="center"/>
      <protection locked="0"/>
    </xf>
    <xf numFmtId="0" fontId="28" fillId="0" borderId="18" xfId="5" applyFont="1" applyBorder="1" applyAlignment="1" applyProtection="1">
      <alignment vertical="center"/>
      <protection locked="0"/>
    </xf>
    <xf numFmtId="0" fontId="28" fillId="0" borderId="19" xfId="5" applyFont="1" applyBorder="1" applyAlignment="1" applyProtection="1">
      <alignment vertical="center"/>
      <protection locked="0"/>
    </xf>
    <xf numFmtId="10" fontId="30" fillId="0" borderId="20" xfId="5" applyNumberFormat="1" applyFont="1" applyBorder="1" applyAlignment="1" applyProtection="1">
      <alignment horizontal="center" vertical="center"/>
      <protection locked="0"/>
    </xf>
    <xf numFmtId="0" fontId="28" fillId="0" borderId="22" xfId="5" applyFont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10" borderId="60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167" fontId="3" fillId="0" borderId="12" xfId="0" applyNumberFormat="1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 vertical="center"/>
    </xf>
    <xf numFmtId="0" fontId="3" fillId="9" borderId="74" xfId="0" applyFont="1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4" borderId="7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  <xf numFmtId="0" fontId="3" fillId="15" borderId="67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167" fontId="0" fillId="13" borderId="1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167" fontId="0" fillId="13" borderId="52" xfId="0" applyNumberFormat="1" applyFill="1" applyBorder="1" applyAlignment="1" applyProtection="1">
      <alignment horizontal="center"/>
    </xf>
    <xf numFmtId="167" fontId="0" fillId="13" borderId="54" xfId="0" applyNumberFormat="1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 wrapText="1"/>
    </xf>
    <xf numFmtId="0" fontId="0" fillId="11" borderId="12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167" fontId="0" fillId="13" borderId="75" xfId="0" applyNumberFormat="1" applyFill="1" applyBorder="1" applyAlignment="1" applyProtection="1">
      <alignment horizontal="center"/>
    </xf>
    <xf numFmtId="167" fontId="0" fillId="13" borderId="76" xfId="0" applyNumberFormat="1" applyFill="1" applyBorder="1" applyAlignment="1" applyProtection="1">
      <alignment horizontal="center"/>
    </xf>
    <xf numFmtId="168" fontId="0" fillId="11" borderId="12" xfId="0" applyNumberFormat="1" applyFill="1" applyBorder="1" applyAlignment="1" applyProtection="1">
      <alignment horizont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33733"/>
          <a:ext cx="5965825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I8" sqref="I8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2" bestFit="1" customWidth="1"/>
    <col min="6" max="6" width="16.42578125" style="7" bestFit="1" customWidth="1"/>
    <col min="7" max="7" width="15" style="7" bestFit="1" customWidth="1"/>
    <col min="8" max="8" width="15.28515625" style="2" bestFit="1" customWidth="1"/>
    <col min="9" max="9" width="9.140625" style="2"/>
    <col min="10" max="10" width="86.28515625" style="2" bestFit="1" customWidth="1"/>
    <col min="11" max="16384" width="9.140625" style="2"/>
  </cols>
  <sheetData>
    <row r="1" spans="1:11" ht="99.95" customHeight="1" x14ac:dyDescent="0.25">
      <c r="A1" s="415" t="s">
        <v>798</v>
      </c>
      <c r="B1" s="415"/>
      <c r="C1" s="415"/>
      <c r="D1" s="415"/>
      <c r="E1" s="415"/>
      <c r="F1" s="415"/>
      <c r="G1" s="415"/>
      <c r="H1" s="415"/>
    </row>
    <row r="2" spans="1:11" ht="24" customHeight="1" x14ac:dyDescent="0.25">
      <c r="A2" s="417" t="s">
        <v>51</v>
      </c>
      <c r="B2" s="418"/>
      <c r="C2" s="418"/>
      <c r="D2" s="418"/>
      <c r="E2" s="418"/>
      <c r="F2" s="418"/>
      <c r="G2" s="418"/>
      <c r="H2" s="419"/>
    </row>
    <row r="3" spans="1:11" x14ac:dyDescent="0.25">
      <c r="A3" s="11" t="s">
        <v>11</v>
      </c>
      <c r="B3" s="416"/>
      <c r="C3" s="416"/>
      <c r="D3" s="416"/>
      <c r="E3" s="416"/>
      <c r="F3" s="416"/>
      <c r="G3" s="420" t="s">
        <v>15</v>
      </c>
      <c r="H3" s="10" t="s">
        <v>16</v>
      </c>
    </row>
    <row r="4" spans="1:11" x14ac:dyDescent="0.25">
      <c r="A4" s="11" t="s">
        <v>12</v>
      </c>
      <c r="B4" s="416"/>
      <c r="C4" s="416"/>
      <c r="D4" s="416"/>
      <c r="E4" s="416"/>
      <c r="F4" s="416"/>
      <c r="G4" s="421"/>
      <c r="H4" s="8" t="s">
        <v>800</v>
      </c>
    </row>
    <row r="5" spans="1:11" x14ac:dyDescent="0.25">
      <c r="A5" s="11" t="s">
        <v>13</v>
      </c>
      <c r="B5" s="416"/>
      <c r="C5" s="416"/>
      <c r="D5" s="416"/>
      <c r="E5" s="416"/>
      <c r="F5" s="416"/>
      <c r="G5" s="422">
        <f>BDI!I3</f>
        <v>0.31126118815198645</v>
      </c>
      <c r="H5" s="10" t="s">
        <v>17</v>
      </c>
    </row>
    <row r="6" spans="1:11" x14ac:dyDescent="0.25">
      <c r="A6" s="11" t="s">
        <v>14</v>
      </c>
      <c r="B6" s="416"/>
      <c r="C6" s="416"/>
      <c r="D6" s="416"/>
      <c r="E6" s="416"/>
      <c r="F6" s="416"/>
      <c r="G6" s="423"/>
      <c r="H6" s="9" t="s">
        <v>801</v>
      </c>
    </row>
    <row r="7" spans="1:11" ht="30" x14ac:dyDescent="0.25">
      <c r="A7" s="12" t="s">
        <v>0</v>
      </c>
      <c r="B7" s="12" t="s">
        <v>1</v>
      </c>
      <c r="C7" s="12" t="s">
        <v>2</v>
      </c>
      <c r="D7" s="12" t="s">
        <v>221</v>
      </c>
      <c r="E7" s="12" t="s">
        <v>3</v>
      </c>
      <c r="F7" s="16" t="s">
        <v>222</v>
      </c>
      <c r="G7" s="16" t="s">
        <v>223</v>
      </c>
      <c r="H7" s="17" t="s">
        <v>224</v>
      </c>
      <c r="I7" s="383"/>
    </row>
    <row r="8" spans="1:11" x14ac:dyDescent="0.25">
      <c r="A8" s="18">
        <v>1</v>
      </c>
      <c r="B8" s="19"/>
      <c r="C8" s="20" t="s">
        <v>5</v>
      </c>
      <c r="D8" s="21"/>
      <c r="E8" s="21"/>
      <c r="F8" s="21" t="s">
        <v>50</v>
      </c>
      <c r="G8" s="22">
        <f>H8*(1-$G$5)</f>
        <v>0</v>
      </c>
      <c r="H8" s="23">
        <f>H9</f>
        <v>0</v>
      </c>
    </row>
    <row r="9" spans="1:11" ht="15.75" x14ac:dyDescent="0.25">
      <c r="A9" s="24" t="s">
        <v>4</v>
      </c>
      <c r="B9" s="24" t="s">
        <v>398</v>
      </c>
      <c r="C9" s="25" t="s">
        <v>57</v>
      </c>
      <c r="D9" s="26" t="s">
        <v>22</v>
      </c>
      <c r="E9" s="27">
        <v>1</v>
      </c>
      <c r="F9" s="28">
        <f>'1 - Administração Local'!J13</f>
        <v>0</v>
      </c>
      <c r="G9" s="29">
        <f>F9*(1+$G$5)</f>
        <v>0</v>
      </c>
      <c r="H9" s="28">
        <f>G9*E9</f>
        <v>0</v>
      </c>
    </row>
    <row r="10" spans="1:11" x14ac:dyDescent="0.25">
      <c r="A10" s="18">
        <v>2</v>
      </c>
      <c r="B10" s="19"/>
      <c r="C10" s="20" t="s">
        <v>191</v>
      </c>
      <c r="D10" s="21"/>
      <c r="E10" s="21"/>
      <c r="F10" s="21" t="s">
        <v>50</v>
      </c>
      <c r="G10" s="22">
        <f>H10*(1-$G$5)</f>
        <v>0</v>
      </c>
      <c r="H10" s="23">
        <f>H11</f>
        <v>0</v>
      </c>
    </row>
    <row r="11" spans="1:11" ht="15.75" x14ac:dyDescent="0.25">
      <c r="A11" s="24" t="s">
        <v>336</v>
      </c>
      <c r="B11" s="24" t="s">
        <v>399</v>
      </c>
      <c r="C11" s="30" t="s">
        <v>191</v>
      </c>
      <c r="D11" s="26" t="s">
        <v>22</v>
      </c>
      <c r="E11" s="27">
        <v>1</v>
      </c>
      <c r="F11" s="28">
        <f>'2 - Mobilização_Desmobilização'!K43</f>
        <v>0</v>
      </c>
      <c r="G11" s="29">
        <f>F11*(1+$G$5)</f>
        <v>0</v>
      </c>
      <c r="H11" s="28">
        <f>G11*E11</f>
        <v>0</v>
      </c>
    </row>
    <row r="12" spans="1:11" x14ac:dyDescent="0.25">
      <c r="A12" s="18">
        <v>3</v>
      </c>
      <c r="B12" s="19"/>
      <c r="C12" s="20" t="s">
        <v>6</v>
      </c>
      <c r="D12" s="21"/>
      <c r="E12" s="21"/>
      <c r="F12" s="21" t="s">
        <v>50</v>
      </c>
      <c r="G12" s="22">
        <f>H12*(1-$G$5)</f>
        <v>0</v>
      </c>
      <c r="H12" s="22">
        <f>SUM(H13:H25)</f>
        <v>0</v>
      </c>
    </row>
    <row r="13" spans="1:11" ht="23.25" customHeight="1" x14ac:dyDescent="0.25">
      <c r="A13" s="13" t="s">
        <v>9</v>
      </c>
      <c r="B13" s="31" t="s">
        <v>53</v>
      </c>
      <c r="C13" s="30" t="s">
        <v>72</v>
      </c>
      <c r="D13" s="26" t="s">
        <v>19</v>
      </c>
      <c r="E13" s="27">
        <f>'3 - Serviço Preliminar'!K8</f>
        <v>0</v>
      </c>
      <c r="F13" s="32">
        <v>320.27999999999997</v>
      </c>
      <c r="G13" s="29">
        <f>F13*(1+$G$5)</f>
        <v>419.97073334131818</v>
      </c>
      <c r="H13" s="28">
        <f t="shared" ref="H13:H20" si="0">G13*E13</f>
        <v>0</v>
      </c>
    </row>
    <row r="14" spans="1:11" ht="20.25" customHeight="1" x14ac:dyDescent="0.25">
      <c r="A14" s="33" t="s">
        <v>450</v>
      </c>
      <c r="B14" s="34" t="s">
        <v>73</v>
      </c>
      <c r="C14" s="35" t="s">
        <v>74</v>
      </c>
      <c r="D14" s="36" t="s">
        <v>19</v>
      </c>
      <c r="E14" s="37">
        <f>'3 - Serviço Preliminar'!K9</f>
        <v>0</v>
      </c>
      <c r="F14" s="38">
        <v>0.84</v>
      </c>
      <c r="G14" s="39">
        <f t="shared" ref="G14:G25" si="1">F14*(1+$G$5)</f>
        <v>1.1014593980476686</v>
      </c>
      <c r="H14" s="40">
        <f t="shared" si="0"/>
        <v>0</v>
      </c>
    </row>
    <row r="15" spans="1:11" s="265" customFormat="1" ht="30" x14ac:dyDescent="0.25">
      <c r="A15" s="13" t="s">
        <v>10</v>
      </c>
      <c r="B15" s="41">
        <v>73672</v>
      </c>
      <c r="C15" s="42" t="s">
        <v>558</v>
      </c>
      <c r="D15" s="14" t="s">
        <v>19</v>
      </c>
      <c r="E15" s="27">
        <f>'3 - Serviço Preliminar'!K10</f>
        <v>0</v>
      </c>
      <c r="F15" s="43">
        <v>0.3</v>
      </c>
      <c r="G15" s="29">
        <f t="shared" ref="G15" si="2">F15*(1+$G$5)</f>
        <v>0.39337835644559593</v>
      </c>
      <c r="H15" s="28">
        <f t="shared" si="0"/>
        <v>0</v>
      </c>
      <c r="I15" s="384"/>
      <c r="J15" s="384"/>
      <c r="K15" s="385"/>
    </row>
    <row r="16" spans="1:11" ht="30" x14ac:dyDescent="0.25">
      <c r="A16" s="45" t="s">
        <v>8</v>
      </c>
      <c r="B16" s="46">
        <v>93207</v>
      </c>
      <c r="C16" s="47" t="s">
        <v>80</v>
      </c>
      <c r="D16" s="48" t="s">
        <v>19</v>
      </c>
      <c r="E16" s="49">
        <f>'3 - Serviço Preliminar'!K11</f>
        <v>0</v>
      </c>
      <c r="F16" s="50">
        <v>540</v>
      </c>
      <c r="G16" s="51">
        <f t="shared" si="1"/>
        <v>708.08104160207267</v>
      </c>
      <c r="H16" s="52">
        <f t="shared" si="0"/>
        <v>0</v>
      </c>
      <c r="I16" s="386"/>
      <c r="J16" s="386"/>
      <c r="K16" s="386"/>
    </row>
    <row r="17" spans="1:8" ht="30" x14ac:dyDescent="0.25">
      <c r="A17" s="13" t="s">
        <v>84</v>
      </c>
      <c r="B17" s="31">
        <v>93208</v>
      </c>
      <c r="C17" s="30" t="s">
        <v>75</v>
      </c>
      <c r="D17" s="26" t="s">
        <v>19</v>
      </c>
      <c r="E17" s="27">
        <f>'3 - Serviço Preliminar'!K12</f>
        <v>0</v>
      </c>
      <c r="F17" s="32">
        <v>407.77</v>
      </c>
      <c r="G17" s="29">
        <f t="shared" si="1"/>
        <v>534.69297469273545</v>
      </c>
      <c r="H17" s="28">
        <f t="shared" si="0"/>
        <v>0</v>
      </c>
    </row>
    <row r="18" spans="1:8" ht="30" x14ac:dyDescent="0.25">
      <c r="A18" s="13" t="s">
        <v>85</v>
      </c>
      <c r="B18" s="31">
        <v>93210</v>
      </c>
      <c r="C18" s="30" t="s">
        <v>76</v>
      </c>
      <c r="D18" s="26" t="s">
        <v>19</v>
      </c>
      <c r="E18" s="27">
        <f>'3 - Serviço Preliminar'!K13</f>
        <v>0</v>
      </c>
      <c r="F18" s="32">
        <v>332.22</v>
      </c>
      <c r="G18" s="29">
        <f t="shared" si="1"/>
        <v>435.62719192785295</v>
      </c>
      <c r="H18" s="28">
        <f t="shared" si="0"/>
        <v>0</v>
      </c>
    </row>
    <row r="19" spans="1:8" ht="30" x14ac:dyDescent="0.25">
      <c r="A19" s="13" t="s">
        <v>89</v>
      </c>
      <c r="B19" s="31">
        <v>93212</v>
      </c>
      <c r="C19" s="30" t="s">
        <v>77</v>
      </c>
      <c r="D19" s="26" t="s">
        <v>19</v>
      </c>
      <c r="E19" s="27">
        <f>'3 - Serviço Preliminar'!K14</f>
        <v>0</v>
      </c>
      <c r="F19" s="32">
        <v>514.20000000000005</v>
      </c>
      <c r="G19" s="29">
        <f t="shared" si="1"/>
        <v>674.25050294775144</v>
      </c>
      <c r="H19" s="28">
        <f t="shared" si="0"/>
        <v>0</v>
      </c>
    </row>
    <row r="20" spans="1:8" ht="30" x14ac:dyDescent="0.25">
      <c r="A20" s="13" t="s">
        <v>90</v>
      </c>
      <c r="B20" s="31">
        <v>41598</v>
      </c>
      <c r="C20" s="30" t="s">
        <v>437</v>
      </c>
      <c r="D20" s="26" t="s">
        <v>22</v>
      </c>
      <c r="E20" s="27">
        <f>'3 - Serviço Preliminar'!K15</f>
        <v>0</v>
      </c>
      <c r="F20" s="32">
        <v>1278.0999999999999</v>
      </c>
      <c r="G20" s="29">
        <f t="shared" si="1"/>
        <v>1675.9229245770537</v>
      </c>
      <c r="H20" s="28">
        <f t="shared" si="0"/>
        <v>0</v>
      </c>
    </row>
    <row r="21" spans="1:8" ht="25.5" customHeight="1" x14ac:dyDescent="0.25">
      <c r="A21" s="13" t="s">
        <v>97</v>
      </c>
      <c r="B21" s="31">
        <v>72897</v>
      </c>
      <c r="C21" s="30" t="s">
        <v>55</v>
      </c>
      <c r="D21" s="26" t="s">
        <v>29</v>
      </c>
      <c r="E21" s="27">
        <f>'3 - Serviço Preliminar'!K16</f>
        <v>0</v>
      </c>
      <c r="F21" s="32">
        <v>14.36</v>
      </c>
      <c r="G21" s="29">
        <f t="shared" si="1"/>
        <v>18.829710661862524</v>
      </c>
      <c r="H21" s="28">
        <f t="shared" ref="H21:H25" si="3">G21*E21</f>
        <v>0</v>
      </c>
    </row>
    <row r="22" spans="1:8" ht="30" x14ac:dyDescent="0.25">
      <c r="A22" s="13" t="s">
        <v>237</v>
      </c>
      <c r="B22" s="31">
        <v>95290</v>
      </c>
      <c r="C22" s="30" t="s">
        <v>78</v>
      </c>
      <c r="D22" s="26" t="s">
        <v>56</v>
      </c>
      <c r="E22" s="27">
        <f>'3 - Serviço Preliminar'!K17</f>
        <v>0</v>
      </c>
      <c r="F22" s="32">
        <v>1.62</v>
      </c>
      <c r="G22" s="29">
        <f t="shared" si="1"/>
        <v>2.1242431248062181</v>
      </c>
      <c r="H22" s="28">
        <f t="shared" si="3"/>
        <v>0</v>
      </c>
    </row>
    <row r="23" spans="1:8" ht="30" x14ac:dyDescent="0.25">
      <c r="A23" s="13" t="s">
        <v>238</v>
      </c>
      <c r="B23" s="31">
        <v>95296</v>
      </c>
      <c r="C23" s="30" t="s">
        <v>79</v>
      </c>
      <c r="D23" s="26" t="s">
        <v>56</v>
      </c>
      <c r="E23" s="27">
        <f>'3 - Serviço Preliminar'!K18</f>
        <v>0</v>
      </c>
      <c r="F23" s="32">
        <v>1.44</v>
      </c>
      <c r="G23" s="29">
        <f t="shared" si="1"/>
        <v>1.8882161109388604</v>
      </c>
      <c r="H23" s="28">
        <f t="shared" si="3"/>
        <v>0</v>
      </c>
    </row>
    <row r="24" spans="1:8" ht="30" x14ac:dyDescent="0.25">
      <c r="A24" s="13" t="s">
        <v>239</v>
      </c>
      <c r="B24" s="31">
        <v>78472</v>
      </c>
      <c r="C24" s="30" t="s">
        <v>40</v>
      </c>
      <c r="D24" s="26" t="s">
        <v>19</v>
      </c>
      <c r="E24" s="27">
        <f>'3 - Serviço Preliminar'!K19</f>
        <v>0</v>
      </c>
      <c r="F24" s="32">
        <v>0.28999999999999998</v>
      </c>
      <c r="G24" s="29">
        <f t="shared" si="1"/>
        <v>0.38026574456407602</v>
      </c>
      <c r="H24" s="28">
        <f t="shared" si="3"/>
        <v>0</v>
      </c>
    </row>
    <row r="25" spans="1:8" ht="45" x14ac:dyDescent="0.25">
      <c r="A25" s="13" t="s">
        <v>559</v>
      </c>
      <c r="B25" s="53" t="s">
        <v>347</v>
      </c>
      <c r="C25" s="54" t="s">
        <v>438</v>
      </c>
      <c r="D25" s="55" t="s">
        <v>348</v>
      </c>
      <c r="E25" s="27">
        <f>'3 - Serviço Preliminar'!K20</f>
        <v>0</v>
      </c>
      <c r="F25" s="32">
        <v>585.92999999999995</v>
      </c>
      <c r="G25" s="29">
        <f t="shared" si="1"/>
        <v>768.30726797389332</v>
      </c>
      <c r="H25" s="28">
        <f t="shared" si="3"/>
        <v>0</v>
      </c>
    </row>
    <row r="26" spans="1:8" x14ac:dyDescent="0.25">
      <c r="A26" s="18">
        <v>4</v>
      </c>
      <c r="B26" s="56"/>
      <c r="C26" s="20" t="s">
        <v>7</v>
      </c>
      <c r="D26" s="21"/>
      <c r="E26" s="21"/>
      <c r="F26" s="21" t="s">
        <v>50</v>
      </c>
      <c r="G26" s="22" t="e">
        <f>H26*(1-$G$5)</f>
        <v>#DIV/0!</v>
      </c>
      <c r="H26" s="22" t="e">
        <f>SUM(H27:H35)</f>
        <v>#DIV/0!</v>
      </c>
    </row>
    <row r="27" spans="1:8" ht="30" x14ac:dyDescent="0.25">
      <c r="A27" s="13" t="s">
        <v>23</v>
      </c>
      <c r="B27" s="57" t="s">
        <v>87</v>
      </c>
      <c r="C27" s="58" t="s">
        <v>86</v>
      </c>
      <c r="D27" s="26" t="s">
        <v>19</v>
      </c>
      <c r="E27" s="27">
        <f>'4 - Terraplenagem'!O8</f>
        <v>0</v>
      </c>
      <c r="F27" s="29">
        <v>0.46</v>
      </c>
      <c r="G27" s="29">
        <f t="shared" ref="G27" si="4">F27*(1+$G$5)</f>
        <v>0.60318014654991381</v>
      </c>
      <c r="H27" s="28">
        <f>G27*E27</f>
        <v>0</v>
      </c>
    </row>
    <row r="28" spans="1:8" ht="15.75" x14ac:dyDescent="0.25">
      <c r="A28" s="13" t="s">
        <v>24</v>
      </c>
      <c r="B28" s="57" t="s">
        <v>194</v>
      </c>
      <c r="C28" s="58" t="s">
        <v>193</v>
      </c>
      <c r="D28" s="26" t="s">
        <v>19</v>
      </c>
      <c r="E28" s="27" t="e">
        <f>'4 - Terraplenagem'!O9</f>
        <v>#DIV/0!</v>
      </c>
      <c r="F28" s="29">
        <v>0.28999999999999998</v>
      </c>
      <c r="G28" s="29">
        <f t="shared" ref="G28:G35" si="5">F28*(1+$G$5)</f>
        <v>0.38026574456407602</v>
      </c>
      <c r="H28" s="28" t="e">
        <f t="shared" ref="H28:H35" si="6">G28*E28</f>
        <v>#DIV/0!</v>
      </c>
    </row>
    <row r="29" spans="1:8" ht="15.75" x14ac:dyDescent="0.25">
      <c r="A29" s="13" t="s">
        <v>25</v>
      </c>
      <c r="B29" s="57" t="s">
        <v>196</v>
      </c>
      <c r="C29" s="58" t="s">
        <v>195</v>
      </c>
      <c r="D29" s="26" t="s">
        <v>29</v>
      </c>
      <c r="E29" s="27" t="e">
        <f>'4 - Terraplenagem'!O10</f>
        <v>#DIV/0!</v>
      </c>
      <c r="F29" s="29">
        <v>1.59</v>
      </c>
      <c r="G29" s="29">
        <f t="shared" si="5"/>
        <v>2.0849052891616586</v>
      </c>
      <c r="H29" s="28" t="e">
        <f t="shared" si="6"/>
        <v>#DIV/0!</v>
      </c>
    </row>
    <row r="30" spans="1:8" ht="30" x14ac:dyDescent="0.25">
      <c r="A30" s="13" t="s">
        <v>26</v>
      </c>
      <c r="B30" s="31">
        <v>95290</v>
      </c>
      <c r="C30" s="58" t="s">
        <v>78</v>
      </c>
      <c r="D30" s="26" t="s">
        <v>56</v>
      </c>
      <c r="E30" s="27">
        <f>'4 - Terraplenagem'!O11</f>
        <v>0</v>
      </c>
      <c r="F30" s="29">
        <v>1.62</v>
      </c>
      <c r="G30" s="29">
        <f t="shared" si="5"/>
        <v>2.1242431248062181</v>
      </c>
      <c r="H30" s="28">
        <f t="shared" si="6"/>
        <v>0</v>
      </c>
    </row>
    <row r="31" spans="1:8" ht="45" x14ac:dyDescent="0.25">
      <c r="A31" s="13" t="s">
        <v>27</v>
      </c>
      <c r="B31" s="57" t="s">
        <v>88</v>
      </c>
      <c r="C31" s="58" t="s">
        <v>578</v>
      </c>
      <c r="D31" s="26" t="s">
        <v>29</v>
      </c>
      <c r="E31" s="27">
        <f>'4 - Terraplenagem'!O12</f>
        <v>0</v>
      </c>
      <c r="F31" s="29">
        <v>2.67</v>
      </c>
      <c r="G31" s="29">
        <f t="shared" si="5"/>
        <v>3.5010673723658039</v>
      </c>
      <c r="H31" s="28">
        <f t="shared" si="6"/>
        <v>0</v>
      </c>
    </row>
    <row r="32" spans="1:8" ht="45" x14ac:dyDescent="0.25">
      <c r="A32" s="13" t="s">
        <v>28</v>
      </c>
      <c r="B32" s="57" t="s">
        <v>88</v>
      </c>
      <c r="C32" s="58" t="s">
        <v>577</v>
      </c>
      <c r="D32" s="26" t="s">
        <v>29</v>
      </c>
      <c r="E32" s="27">
        <f>'4 - Terraplenagem'!O13</f>
        <v>0</v>
      </c>
      <c r="F32" s="29">
        <v>2.67</v>
      </c>
      <c r="G32" s="29">
        <f t="shared" si="5"/>
        <v>3.5010673723658039</v>
      </c>
      <c r="H32" s="28">
        <f t="shared" si="6"/>
        <v>0</v>
      </c>
    </row>
    <row r="33" spans="1:11" s="3" customFormat="1" ht="30" x14ac:dyDescent="0.25">
      <c r="A33" s="13" t="s">
        <v>52</v>
      </c>
      <c r="B33" s="31" t="s">
        <v>82</v>
      </c>
      <c r="C33" s="59" t="s">
        <v>81</v>
      </c>
      <c r="D33" s="26" t="s">
        <v>29</v>
      </c>
      <c r="E33" s="27">
        <f>'4 - Terraplenagem'!O14</f>
        <v>0</v>
      </c>
      <c r="F33" s="29">
        <v>1.31</v>
      </c>
      <c r="G33" s="29">
        <f t="shared" si="5"/>
        <v>1.7177521564791023</v>
      </c>
      <c r="H33" s="28">
        <f t="shared" si="6"/>
        <v>0</v>
      </c>
      <c r="I33" s="2"/>
      <c r="J33" s="2" t="s">
        <v>340</v>
      </c>
      <c r="K33" s="2"/>
    </row>
    <row r="34" spans="1:11" s="3" customFormat="1" ht="30" x14ac:dyDescent="0.25">
      <c r="A34" s="13" t="s">
        <v>91</v>
      </c>
      <c r="B34" s="31" t="s">
        <v>54</v>
      </c>
      <c r="C34" s="59" t="s">
        <v>18</v>
      </c>
      <c r="D34" s="26" t="s">
        <v>19</v>
      </c>
      <c r="E34" s="27">
        <f>'4 - Terraplenagem'!O15</f>
        <v>0</v>
      </c>
      <c r="F34" s="29">
        <v>0.19</v>
      </c>
      <c r="G34" s="29">
        <f t="shared" si="5"/>
        <v>0.24913962574887744</v>
      </c>
      <c r="H34" s="28">
        <f t="shared" si="6"/>
        <v>0</v>
      </c>
    </row>
    <row r="35" spans="1:11" ht="15.75" x14ac:dyDescent="0.25">
      <c r="A35" s="13" t="s">
        <v>226</v>
      </c>
      <c r="B35" s="31">
        <v>79472</v>
      </c>
      <c r="C35" s="30" t="s">
        <v>83</v>
      </c>
      <c r="D35" s="26" t="s">
        <v>19</v>
      </c>
      <c r="E35" s="27">
        <f>'4 - Terraplenagem'!O16</f>
        <v>0</v>
      </c>
      <c r="F35" s="29">
        <v>0.43</v>
      </c>
      <c r="G35" s="29">
        <f t="shared" si="5"/>
        <v>0.56384231090535419</v>
      </c>
      <c r="H35" s="28">
        <f t="shared" si="6"/>
        <v>0</v>
      </c>
      <c r="I35" s="3"/>
      <c r="J35" s="3"/>
      <c r="K35" s="3"/>
    </row>
    <row r="36" spans="1:11" x14ac:dyDescent="0.25">
      <c r="A36" s="18">
        <v>5</v>
      </c>
      <c r="B36" s="60"/>
      <c r="C36" s="20" t="s">
        <v>20</v>
      </c>
      <c r="D36" s="21"/>
      <c r="E36" s="21"/>
      <c r="F36" s="21" t="s">
        <v>50</v>
      </c>
      <c r="G36" s="22">
        <f>H36*(1-$G$5)</f>
        <v>0</v>
      </c>
      <c r="H36" s="22">
        <f>SUM(H37:H46)</f>
        <v>0</v>
      </c>
    </row>
    <row r="37" spans="1:11" ht="15.75" x14ac:dyDescent="0.25">
      <c r="A37" s="61" t="s">
        <v>31</v>
      </c>
      <c r="B37" s="61">
        <v>72961</v>
      </c>
      <c r="C37" s="62" t="s">
        <v>93</v>
      </c>
      <c r="D37" s="55" t="s">
        <v>19</v>
      </c>
      <c r="E37" s="63">
        <f>'5 - Pavimentação'!J8</f>
        <v>0</v>
      </c>
      <c r="F37" s="64">
        <v>1.08</v>
      </c>
      <c r="G37" s="29">
        <f t="shared" ref="G37" si="7">F37*(1+$G$5)</f>
        <v>1.4161620832041455</v>
      </c>
      <c r="H37" s="28">
        <f>G37*E37</f>
        <v>0</v>
      </c>
    </row>
    <row r="38" spans="1:11" ht="45" x14ac:dyDescent="0.25">
      <c r="A38" s="61" t="s">
        <v>32</v>
      </c>
      <c r="B38" s="57" t="s">
        <v>88</v>
      </c>
      <c r="C38" s="58" t="s">
        <v>782</v>
      </c>
      <c r="D38" s="26" t="s">
        <v>29</v>
      </c>
      <c r="E38" s="63">
        <f>'5 - Pavimentação'!J9</f>
        <v>0</v>
      </c>
      <c r="F38" s="29">
        <v>2.67</v>
      </c>
      <c r="G38" s="29">
        <f t="shared" ref="G38" si="8">F38*(1+$G$5)</f>
        <v>3.5010673723658039</v>
      </c>
      <c r="H38" s="28">
        <f>G38*E38</f>
        <v>0</v>
      </c>
    </row>
    <row r="39" spans="1:11" ht="43.5" customHeight="1" x14ac:dyDescent="0.25">
      <c r="A39" s="61" t="s">
        <v>33</v>
      </c>
      <c r="B39" s="24">
        <v>96387</v>
      </c>
      <c r="C39" s="30" t="s">
        <v>92</v>
      </c>
      <c r="D39" s="26" t="s">
        <v>29</v>
      </c>
      <c r="E39" s="63">
        <f>'5 - Pavimentação'!J10+'5 - Pavimentação'!J11</f>
        <v>0</v>
      </c>
      <c r="F39" s="65">
        <v>5.56</v>
      </c>
      <c r="G39" s="29">
        <f t="shared" ref="G39:G46" si="9">F39*(1+$G$5)</f>
        <v>7.2906122061250445</v>
      </c>
      <c r="H39" s="28">
        <f t="shared" ref="H39:H46" si="10">G39*E39</f>
        <v>0</v>
      </c>
    </row>
    <row r="40" spans="1:11" ht="36.75" customHeight="1" x14ac:dyDescent="0.25">
      <c r="A40" s="61" t="s">
        <v>34</v>
      </c>
      <c r="B40" s="24">
        <v>96401</v>
      </c>
      <c r="C40" s="66" t="s">
        <v>94</v>
      </c>
      <c r="D40" s="26" t="s">
        <v>19</v>
      </c>
      <c r="E40" s="63">
        <f>'5 - Pavimentação'!J12</f>
        <v>0</v>
      </c>
      <c r="F40" s="67">
        <v>4.08</v>
      </c>
      <c r="G40" s="29">
        <f t="shared" si="9"/>
        <v>5.3499456476601051</v>
      </c>
      <c r="H40" s="28">
        <f t="shared" si="10"/>
        <v>0</v>
      </c>
    </row>
    <row r="41" spans="1:11" ht="30" x14ac:dyDescent="0.25">
      <c r="A41" s="61" t="s">
        <v>35</v>
      </c>
      <c r="B41" s="61">
        <v>97807</v>
      </c>
      <c r="C41" s="66" t="s">
        <v>436</v>
      </c>
      <c r="D41" s="26" t="s">
        <v>19</v>
      </c>
      <c r="E41" s="63">
        <f>'5 - Pavimentação'!J13</f>
        <v>0</v>
      </c>
      <c r="F41" s="67">
        <v>8.1999999999999993</v>
      </c>
      <c r="G41" s="29">
        <f t="shared" si="9"/>
        <v>10.752341742846287</v>
      </c>
      <c r="H41" s="28">
        <f t="shared" si="10"/>
        <v>0</v>
      </c>
    </row>
    <row r="42" spans="1:11" ht="15.75" x14ac:dyDescent="0.25">
      <c r="A42" s="61" t="s">
        <v>36</v>
      </c>
      <c r="B42" s="68" t="s">
        <v>679</v>
      </c>
      <c r="C42" s="54" t="s">
        <v>192</v>
      </c>
      <c r="D42" s="55" t="s">
        <v>29</v>
      </c>
      <c r="E42" s="63">
        <f>'5 - Pavimentação'!J14</f>
        <v>0</v>
      </c>
      <c r="F42" s="67">
        <v>0.99</v>
      </c>
      <c r="G42" s="29">
        <f t="shared" si="9"/>
        <v>1.2981485762704665</v>
      </c>
      <c r="H42" s="28">
        <f t="shared" si="10"/>
        <v>0</v>
      </c>
    </row>
    <row r="43" spans="1:11" ht="15.75" x14ac:dyDescent="0.25">
      <c r="A43" s="61" t="s">
        <v>37</v>
      </c>
      <c r="B43" s="69" t="s">
        <v>680</v>
      </c>
      <c r="C43" s="70" t="s">
        <v>345</v>
      </c>
      <c r="D43" s="55" t="s">
        <v>19</v>
      </c>
      <c r="E43" s="63">
        <f>'5 - Pavimentação'!J15</f>
        <v>0</v>
      </c>
      <c r="F43" s="67">
        <v>0.5</v>
      </c>
      <c r="G43" s="29">
        <f t="shared" si="9"/>
        <v>0.65563059407599322</v>
      </c>
      <c r="H43" s="28">
        <f t="shared" si="10"/>
        <v>0</v>
      </c>
    </row>
    <row r="44" spans="1:11" ht="15.75" x14ac:dyDescent="0.25">
      <c r="A44" s="61" t="s">
        <v>240</v>
      </c>
      <c r="B44" s="71" t="s">
        <v>58</v>
      </c>
      <c r="C44" s="72" t="s">
        <v>21</v>
      </c>
      <c r="D44" s="26" t="s">
        <v>22</v>
      </c>
      <c r="E44" s="63">
        <f>'5 - Pavimentação'!J16</f>
        <v>0</v>
      </c>
      <c r="F44" s="67">
        <v>104.23</v>
      </c>
      <c r="G44" s="29">
        <f t="shared" si="9"/>
        <v>136.67275364108156</v>
      </c>
      <c r="H44" s="28">
        <f t="shared" si="10"/>
        <v>0</v>
      </c>
    </row>
    <row r="45" spans="1:11" ht="15.75" x14ac:dyDescent="0.25">
      <c r="A45" s="61" t="s">
        <v>241</v>
      </c>
      <c r="B45" s="71" t="s">
        <v>59</v>
      </c>
      <c r="C45" s="72" t="s">
        <v>95</v>
      </c>
      <c r="D45" s="26" t="s">
        <v>22</v>
      </c>
      <c r="E45" s="63">
        <f>'5 - Pavimentação'!J17</f>
        <v>0</v>
      </c>
      <c r="F45" s="67">
        <v>94.76</v>
      </c>
      <c r="G45" s="29">
        <f t="shared" si="9"/>
        <v>124.25511018928225</v>
      </c>
      <c r="H45" s="28">
        <f t="shared" si="10"/>
        <v>0</v>
      </c>
    </row>
    <row r="46" spans="1:11" ht="15.75" x14ac:dyDescent="0.25">
      <c r="A46" s="61" t="s">
        <v>781</v>
      </c>
      <c r="B46" s="71" t="s">
        <v>60</v>
      </c>
      <c r="C46" s="72" t="s">
        <v>96</v>
      </c>
      <c r="D46" s="26" t="s">
        <v>22</v>
      </c>
      <c r="E46" s="63">
        <f>'5 - Pavimentação'!J18</f>
        <v>0</v>
      </c>
      <c r="F46" s="67">
        <v>104.23</v>
      </c>
      <c r="G46" s="29">
        <f t="shared" si="9"/>
        <v>136.67275364108156</v>
      </c>
      <c r="H46" s="28">
        <f t="shared" si="10"/>
        <v>0</v>
      </c>
    </row>
    <row r="47" spans="1:11" x14ac:dyDescent="0.25">
      <c r="A47" s="73">
        <v>6</v>
      </c>
      <c r="B47" s="74"/>
      <c r="C47" s="20" t="s">
        <v>30</v>
      </c>
      <c r="D47" s="21"/>
      <c r="E47" s="21"/>
      <c r="F47" s="21" t="s">
        <v>50</v>
      </c>
      <c r="G47" s="22">
        <f>H47*(1-$G$5)</f>
        <v>0</v>
      </c>
      <c r="H47" s="22">
        <f>SUM(H48:H61)</f>
        <v>0</v>
      </c>
    </row>
    <row r="48" spans="1:11" ht="30" x14ac:dyDescent="0.25">
      <c r="A48" s="33" t="s">
        <v>48</v>
      </c>
      <c r="B48" s="75">
        <v>95302</v>
      </c>
      <c r="C48" s="76" t="s">
        <v>98</v>
      </c>
      <c r="D48" s="75" t="s">
        <v>38</v>
      </c>
      <c r="E48" s="77">
        <f>'6 - Transporte'!L8</f>
        <v>0</v>
      </c>
      <c r="F48" s="78">
        <v>1.3</v>
      </c>
      <c r="G48" s="32">
        <f>F48*(1+$G$5)</f>
        <v>1.7046395445975824</v>
      </c>
      <c r="H48" s="28">
        <f>G48*E48</f>
        <v>0</v>
      </c>
    </row>
    <row r="49" spans="1:8" ht="30" x14ac:dyDescent="0.25">
      <c r="A49" s="33" t="s">
        <v>61</v>
      </c>
      <c r="B49" s="31">
        <v>95290</v>
      </c>
      <c r="C49" s="58" t="s">
        <v>78</v>
      </c>
      <c r="D49" s="26" t="s">
        <v>56</v>
      </c>
      <c r="E49" s="77">
        <f>'6 - Transporte'!L9</f>
        <v>0</v>
      </c>
      <c r="F49" s="78">
        <v>1.62</v>
      </c>
      <c r="G49" s="32">
        <f>F49*(1+$G$5)</f>
        <v>2.1242431248062181</v>
      </c>
      <c r="H49" s="28">
        <f>G49*E49</f>
        <v>0</v>
      </c>
    </row>
    <row r="50" spans="1:8" ht="30" x14ac:dyDescent="0.25">
      <c r="A50" s="33" t="s">
        <v>62</v>
      </c>
      <c r="B50" s="79">
        <v>95875</v>
      </c>
      <c r="C50" s="80" t="s">
        <v>439</v>
      </c>
      <c r="D50" s="79" t="s">
        <v>38</v>
      </c>
      <c r="E50" s="77">
        <f>'6 - Transporte'!L10</f>
        <v>0</v>
      </c>
      <c r="F50" s="81">
        <v>0.98</v>
      </c>
      <c r="G50" s="32">
        <f t="shared" ref="G50:G61" si="11">F50*(1+$G$5)</f>
        <v>1.2850359643889466</v>
      </c>
      <c r="H50" s="28">
        <f t="shared" ref="H50:H61" si="12">G50*E50</f>
        <v>0</v>
      </c>
    </row>
    <row r="51" spans="1:8" ht="30" x14ac:dyDescent="0.25">
      <c r="A51" s="33" t="s">
        <v>99</v>
      </c>
      <c r="B51" s="68">
        <v>93590</v>
      </c>
      <c r="C51" s="70" t="s">
        <v>341</v>
      </c>
      <c r="D51" s="68" t="s">
        <v>38</v>
      </c>
      <c r="E51" s="77">
        <f>'6 - Transporte'!L11</f>
        <v>0</v>
      </c>
      <c r="F51" s="81">
        <v>0.69</v>
      </c>
      <c r="G51" s="32">
        <f t="shared" si="11"/>
        <v>0.9047702198248706</v>
      </c>
      <c r="H51" s="28">
        <f t="shared" si="12"/>
        <v>0</v>
      </c>
    </row>
    <row r="52" spans="1:8" ht="30" x14ac:dyDescent="0.25">
      <c r="A52" s="33" t="s">
        <v>100</v>
      </c>
      <c r="B52" s="68">
        <v>93591</v>
      </c>
      <c r="C52" s="70" t="s">
        <v>562</v>
      </c>
      <c r="D52" s="68" t="s">
        <v>38</v>
      </c>
      <c r="E52" s="77">
        <f>'6 - Transporte'!L12</f>
        <v>0</v>
      </c>
      <c r="F52" s="81">
        <v>1.19</v>
      </c>
      <c r="G52" s="32">
        <f t="shared" ref="G52:G53" si="13">F52*(1+$G$5)</f>
        <v>1.5604008139008638</v>
      </c>
      <c r="H52" s="28">
        <f t="shared" ref="H52:H53" si="14">G52*E52</f>
        <v>0</v>
      </c>
    </row>
    <row r="53" spans="1:8" ht="30" x14ac:dyDescent="0.25">
      <c r="A53" s="33" t="s">
        <v>342</v>
      </c>
      <c r="B53" s="68">
        <v>93593</v>
      </c>
      <c r="C53" s="70" t="s">
        <v>563</v>
      </c>
      <c r="D53" s="68" t="s">
        <v>38</v>
      </c>
      <c r="E53" s="77">
        <f>'6 - Transporte'!L13</f>
        <v>0</v>
      </c>
      <c r="F53" s="81">
        <v>0.6</v>
      </c>
      <c r="G53" s="32">
        <f t="shared" si="13"/>
        <v>0.78675671289119187</v>
      </c>
      <c r="H53" s="28">
        <f t="shared" si="14"/>
        <v>0</v>
      </c>
    </row>
    <row r="54" spans="1:8" ht="45" x14ac:dyDescent="0.25">
      <c r="A54" s="33" t="s">
        <v>343</v>
      </c>
      <c r="B54" s="24">
        <v>93176</v>
      </c>
      <c r="C54" s="82" t="s">
        <v>564</v>
      </c>
      <c r="D54" s="24" t="s">
        <v>39</v>
      </c>
      <c r="E54" s="77">
        <f>'6 - Transporte'!L14</f>
        <v>0</v>
      </c>
      <c r="F54" s="81">
        <v>0.38</v>
      </c>
      <c r="G54" s="32">
        <f t="shared" si="11"/>
        <v>0.49827925149775487</v>
      </c>
      <c r="H54" s="28">
        <f t="shared" si="12"/>
        <v>0</v>
      </c>
    </row>
    <row r="55" spans="1:8" ht="45" x14ac:dyDescent="0.25">
      <c r="A55" s="33" t="s">
        <v>459</v>
      </c>
      <c r="B55" s="24">
        <v>93176</v>
      </c>
      <c r="C55" s="82" t="s">
        <v>565</v>
      </c>
      <c r="D55" s="24" t="s">
        <v>39</v>
      </c>
      <c r="E55" s="77">
        <f>'6 - Transporte'!L15</f>
        <v>0</v>
      </c>
      <c r="F55" s="81">
        <v>0.38</v>
      </c>
      <c r="G55" s="32">
        <f t="shared" si="11"/>
        <v>0.49827925149775487</v>
      </c>
      <c r="H55" s="28">
        <f t="shared" si="12"/>
        <v>0</v>
      </c>
    </row>
    <row r="56" spans="1:8" ht="45" x14ac:dyDescent="0.25">
      <c r="A56" s="33" t="s">
        <v>460</v>
      </c>
      <c r="B56" s="24">
        <v>93177</v>
      </c>
      <c r="C56" s="82" t="s">
        <v>567</v>
      </c>
      <c r="D56" s="24" t="s">
        <v>39</v>
      </c>
      <c r="E56" s="77">
        <f>'6 - Transporte'!L16</f>
        <v>0</v>
      </c>
      <c r="F56" s="81">
        <v>1.36</v>
      </c>
      <c r="G56" s="32">
        <f t="shared" si="11"/>
        <v>1.7833152158867016</v>
      </c>
      <c r="H56" s="28">
        <f t="shared" si="12"/>
        <v>0</v>
      </c>
    </row>
    <row r="57" spans="1:8" ht="45" x14ac:dyDescent="0.25">
      <c r="A57" s="33" t="s">
        <v>461</v>
      </c>
      <c r="B57" s="24">
        <v>93177</v>
      </c>
      <c r="C57" s="82" t="s">
        <v>568</v>
      </c>
      <c r="D57" s="24" t="s">
        <v>39</v>
      </c>
      <c r="E57" s="77">
        <f>'6 - Transporte'!L17</f>
        <v>0</v>
      </c>
      <c r="F57" s="81">
        <v>1.36</v>
      </c>
      <c r="G57" s="32">
        <f t="shared" si="11"/>
        <v>1.7833152158867016</v>
      </c>
      <c r="H57" s="28">
        <f t="shared" si="12"/>
        <v>0</v>
      </c>
    </row>
    <row r="58" spans="1:8" ht="45" x14ac:dyDescent="0.25">
      <c r="A58" s="33" t="s">
        <v>462</v>
      </c>
      <c r="B58" s="24">
        <v>93178</v>
      </c>
      <c r="C58" s="82" t="s">
        <v>569</v>
      </c>
      <c r="D58" s="24" t="s">
        <v>39</v>
      </c>
      <c r="E58" s="77">
        <f>'6 - Transporte'!L18</f>
        <v>0</v>
      </c>
      <c r="F58" s="81">
        <v>0.44</v>
      </c>
      <c r="G58" s="32">
        <f t="shared" si="11"/>
        <v>0.57695492278687399</v>
      </c>
      <c r="H58" s="28">
        <f t="shared" si="12"/>
        <v>0</v>
      </c>
    </row>
    <row r="59" spans="1:8" ht="45" x14ac:dyDescent="0.25">
      <c r="A59" s="33" t="s">
        <v>463</v>
      </c>
      <c r="B59" s="24">
        <v>93178</v>
      </c>
      <c r="C59" s="82" t="s">
        <v>570</v>
      </c>
      <c r="D59" s="24" t="s">
        <v>39</v>
      </c>
      <c r="E59" s="77">
        <f>'6 - Transporte'!L19</f>
        <v>0</v>
      </c>
      <c r="F59" s="81">
        <v>0.44</v>
      </c>
      <c r="G59" s="32">
        <f t="shared" si="11"/>
        <v>0.57695492278687399</v>
      </c>
      <c r="H59" s="28">
        <f t="shared" si="12"/>
        <v>0</v>
      </c>
    </row>
    <row r="60" spans="1:8" ht="45" x14ac:dyDescent="0.25">
      <c r="A60" s="33" t="s">
        <v>464</v>
      </c>
      <c r="B60" s="24">
        <v>93179</v>
      </c>
      <c r="C60" s="82" t="s">
        <v>571</v>
      </c>
      <c r="D60" s="24" t="s">
        <v>39</v>
      </c>
      <c r="E60" s="77">
        <f>'6 - Transporte'!L20</f>
        <v>0</v>
      </c>
      <c r="F60" s="81">
        <v>1.51</v>
      </c>
      <c r="G60" s="32">
        <f t="shared" si="11"/>
        <v>1.9800043941094996</v>
      </c>
      <c r="H60" s="28">
        <f t="shared" si="12"/>
        <v>0</v>
      </c>
    </row>
    <row r="61" spans="1:8" ht="45" x14ac:dyDescent="0.25">
      <c r="A61" s="33" t="s">
        <v>566</v>
      </c>
      <c r="B61" s="61">
        <v>93179</v>
      </c>
      <c r="C61" s="82" t="s">
        <v>572</v>
      </c>
      <c r="D61" s="24" t="s">
        <v>39</v>
      </c>
      <c r="E61" s="77">
        <f>'6 - Transporte'!L21</f>
        <v>0</v>
      </c>
      <c r="F61" s="81">
        <v>1.51</v>
      </c>
      <c r="G61" s="32">
        <f t="shared" si="11"/>
        <v>1.9800043941094996</v>
      </c>
      <c r="H61" s="28">
        <f t="shared" si="12"/>
        <v>0</v>
      </c>
    </row>
    <row r="62" spans="1:8" x14ac:dyDescent="0.25">
      <c r="A62" s="18">
        <v>7</v>
      </c>
      <c r="B62" s="60"/>
      <c r="C62" s="20" t="s">
        <v>339</v>
      </c>
      <c r="D62" s="21"/>
      <c r="E62" s="21"/>
      <c r="F62" s="21" t="s">
        <v>50</v>
      </c>
      <c r="G62" s="22">
        <f>H62*(1-$G$5)</f>
        <v>0</v>
      </c>
      <c r="H62" s="22">
        <f>SUM(H63:H79)</f>
        <v>0</v>
      </c>
    </row>
    <row r="63" spans="1:8" ht="15.75" x14ac:dyDescent="0.25">
      <c r="A63" s="45" t="s">
        <v>46</v>
      </c>
      <c r="B63" s="83">
        <v>93358</v>
      </c>
      <c r="C63" s="84" t="s">
        <v>116</v>
      </c>
      <c r="D63" s="48" t="s">
        <v>29</v>
      </c>
      <c r="E63" s="85">
        <f>'7 - Dren. Sup.- Guias e Sarjeta'!H8</f>
        <v>0</v>
      </c>
      <c r="F63" s="86">
        <v>41.93</v>
      </c>
      <c r="G63" s="29">
        <f>F63*(1+$G$5)</f>
        <v>54.981181619212791</v>
      </c>
      <c r="H63" s="28">
        <f>G63*E63</f>
        <v>0</v>
      </c>
    </row>
    <row r="64" spans="1:8" ht="45" x14ac:dyDescent="0.25">
      <c r="A64" s="13" t="s">
        <v>47</v>
      </c>
      <c r="B64" s="24">
        <v>94267</v>
      </c>
      <c r="C64" s="87" t="s">
        <v>101</v>
      </c>
      <c r="D64" s="26" t="s">
        <v>41</v>
      </c>
      <c r="E64" s="85">
        <f>'7 - Dren. Sup.- Guias e Sarjeta'!H9</f>
        <v>0</v>
      </c>
      <c r="F64" s="67">
        <v>29.99</v>
      </c>
      <c r="G64" s="29">
        <f t="shared" ref="G64:G79" si="15">F64*(1+$G$5)</f>
        <v>39.324723032678072</v>
      </c>
      <c r="H64" s="28">
        <f t="shared" ref="H64:H79" si="16">G64*E64</f>
        <v>0</v>
      </c>
    </row>
    <row r="65" spans="1:8" ht="45" x14ac:dyDescent="0.25">
      <c r="A65" s="13" t="s">
        <v>65</v>
      </c>
      <c r="B65" s="24">
        <v>94268</v>
      </c>
      <c r="C65" s="87" t="s">
        <v>102</v>
      </c>
      <c r="D65" s="26" t="s">
        <v>41</v>
      </c>
      <c r="E65" s="85">
        <f>'7 - Dren. Sup.- Guias e Sarjeta'!H10</f>
        <v>0</v>
      </c>
      <c r="F65" s="67">
        <v>32.47</v>
      </c>
      <c r="G65" s="29">
        <f t="shared" si="15"/>
        <v>42.576650779295001</v>
      </c>
      <c r="H65" s="28">
        <f t="shared" si="16"/>
        <v>0</v>
      </c>
    </row>
    <row r="66" spans="1:8" ht="45" x14ac:dyDescent="0.25">
      <c r="A66" s="13" t="s">
        <v>120</v>
      </c>
      <c r="B66" s="24">
        <v>94269</v>
      </c>
      <c r="C66" s="87" t="s">
        <v>681</v>
      </c>
      <c r="D66" s="26" t="s">
        <v>41</v>
      </c>
      <c r="E66" s="85">
        <f>'7 - Dren. Sup.- Guias e Sarjeta'!H11</f>
        <v>0</v>
      </c>
      <c r="F66" s="67">
        <v>43.36</v>
      </c>
      <c r="G66" s="29">
        <f t="shared" si="15"/>
        <v>56.856285118270129</v>
      </c>
      <c r="H66" s="28">
        <f t="shared" si="16"/>
        <v>0</v>
      </c>
    </row>
    <row r="67" spans="1:8" ht="45" x14ac:dyDescent="0.25">
      <c r="A67" s="13" t="s">
        <v>121</v>
      </c>
      <c r="B67" s="24">
        <v>94270</v>
      </c>
      <c r="C67" s="87" t="s">
        <v>682</v>
      </c>
      <c r="D67" s="26" t="s">
        <v>41</v>
      </c>
      <c r="E67" s="85">
        <f>'7 - Dren. Sup.- Guias e Sarjeta'!H12</f>
        <v>0</v>
      </c>
      <c r="F67" s="67">
        <v>46.84</v>
      </c>
      <c r="G67" s="29">
        <f t="shared" si="15"/>
        <v>61.419474053039046</v>
      </c>
      <c r="H67" s="28">
        <f t="shared" si="16"/>
        <v>0</v>
      </c>
    </row>
    <row r="68" spans="1:8" ht="45" x14ac:dyDescent="0.25">
      <c r="A68" s="13" t="s">
        <v>122</v>
      </c>
      <c r="B68" s="24">
        <v>94271</v>
      </c>
      <c r="C68" s="87" t="s">
        <v>104</v>
      </c>
      <c r="D68" s="26" t="s">
        <v>41</v>
      </c>
      <c r="E68" s="85">
        <f>'7 - Dren. Sup.- Guias e Sarjeta'!H13</f>
        <v>0</v>
      </c>
      <c r="F68" s="67">
        <v>53.05</v>
      </c>
      <c r="G68" s="29">
        <f t="shared" si="15"/>
        <v>69.562406031462871</v>
      </c>
      <c r="H68" s="28">
        <f t="shared" si="16"/>
        <v>0</v>
      </c>
    </row>
    <row r="69" spans="1:8" ht="45" x14ac:dyDescent="0.25">
      <c r="A69" s="13" t="s">
        <v>123</v>
      </c>
      <c r="B69" s="24">
        <v>94272</v>
      </c>
      <c r="C69" s="87" t="s">
        <v>105</v>
      </c>
      <c r="D69" s="26" t="s">
        <v>41</v>
      </c>
      <c r="E69" s="85">
        <f>'7 - Dren. Sup.- Guias e Sarjeta'!H14</f>
        <v>0</v>
      </c>
      <c r="F69" s="67">
        <v>57.67</v>
      </c>
      <c r="G69" s="29">
        <f t="shared" si="15"/>
        <v>75.620432720725063</v>
      </c>
      <c r="H69" s="28">
        <f t="shared" si="16"/>
        <v>0</v>
      </c>
    </row>
    <row r="70" spans="1:8" ht="60" x14ac:dyDescent="0.25">
      <c r="A70" s="13" t="s">
        <v>124</v>
      </c>
      <c r="B70" s="24">
        <v>94273</v>
      </c>
      <c r="C70" s="87" t="s">
        <v>106</v>
      </c>
      <c r="D70" s="26" t="s">
        <v>41</v>
      </c>
      <c r="E70" s="85">
        <f>'7 - Dren. Sup.- Guias e Sarjeta'!H15</f>
        <v>0</v>
      </c>
      <c r="F70" s="67">
        <v>33.69</v>
      </c>
      <c r="G70" s="29">
        <f t="shared" si="15"/>
        <v>44.176389428840423</v>
      </c>
      <c r="H70" s="28">
        <f t="shared" si="16"/>
        <v>0</v>
      </c>
    </row>
    <row r="71" spans="1:8" ht="60" x14ac:dyDescent="0.25">
      <c r="A71" s="13" t="s">
        <v>242</v>
      </c>
      <c r="B71" s="24">
        <v>94274</v>
      </c>
      <c r="C71" s="87" t="s">
        <v>107</v>
      </c>
      <c r="D71" s="26" t="s">
        <v>41</v>
      </c>
      <c r="E71" s="85">
        <f>'7 - Dren. Sup.- Guias e Sarjeta'!H16</f>
        <v>0</v>
      </c>
      <c r="F71" s="67">
        <v>35.9</v>
      </c>
      <c r="G71" s="29">
        <f t="shared" si="15"/>
        <v>47.074276654656309</v>
      </c>
      <c r="H71" s="28">
        <f t="shared" si="16"/>
        <v>0</v>
      </c>
    </row>
    <row r="72" spans="1:8" ht="30" x14ac:dyDescent="0.25">
      <c r="A72" s="13" t="s">
        <v>243</v>
      </c>
      <c r="B72" s="24">
        <v>94281</v>
      </c>
      <c r="C72" s="87" t="s">
        <v>108</v>
      </c>
      <c r="D72" s="26" t="s">
        <v>41</v>
      </c>
      <c r="E72" s="85">
        <f>'7 - Dren. Sup.- Guias e Sarjeta'!H17</f>
        <v>0</v>
      </c>
      <c r="F72" s="67">
        <v>29.86</v>
      </c>
      <c r="G72" s="29">
        <f t="shared" si="15"/>
        <v>39.154259078218317</v>
      </c>
      <c r="H72" s="28">
        <f t="shared" si="16"/>
        <v>0</v>
      </c>
    </row>
    <row r="73" spans="1:8" ht="30" x14ac:dyDescent="0.25">
      <c r="A73" s="13" t="s">
        <v>244</v>
      </c>
      <c r="B73" s="24">
        <v>94282</v>
      </c>
      <c r="C73" s="87" t="s">
        <v>109</v>
      </c>
      <c r="D73" s="26" t="s">
        <v>41</v>
      </c>
      <c r="E73" s="85">
        <f>'7 - Dren. Sup.- Guias e Sarjeta'!H18</f>
        <v>0</v>
      </c>
      <c r="F73" s="67">
        <v>36.6</v>
      </c>
      <c r="G73" s="29">
        <f t="shared" si="15"/>
        <v>47.992159486362709</v>
      </c>
      <c r="H73" s="28">
        <f t="shared" si="16"/>
        <v>0</v>
      </c>
    </row>
    <row r="74" spans="1:8" ht="30" x14ac:dyDescent="0.25">
      <c r="A74" s="13" t="s">
        <v>245</v>
      </c>
      <c r="B74" s="24">
        <v>94283</v>
      </c>
      <c r="C74" s="87" t="s">
        <v>110</v>
      </c>
      <c r="D74" s="26" t="s">
        <v>41</v>
      </c>
      <c r="E74" s="85">
        <f>'7 - Dren. Sup.- Guias e Sarjeta'!H19</f>
        <v>0</v>
      </c>
      <c r="F74" s="67">
        <v>39.19</v>
      </c>
      <c r="G74" s="29">
        <f t="shared" si="15"/>
        <v>51.388325963676344</v>
      </c>
      <c r="H74" s="28">
        <f t="shared" si="16"/>
        <v>0</v>
      </c>
    </row>
    <row r="75" spans="1:8" ht="30" x14ac:dyDescent="0.25">
      <c r="A75" s="13" t="s">
        <v>246</v>
      </c>
      <c r="B75" s="24">
        <v>94284</v>
      </c>
      <c r="C75" s="87" t="s">
        <v>111</v>
      </c>
      <c r="D75" s="26" t="s">
        <v>41</v>
      </c>
      <c r="E75" s="85">
        <f>'7 - Dren. Sup.- Guias e Sarjeta'!H20</f>
        <v>0</v>
      </c>
      <c r="F75" s="67">
        <v>45.92</v>
      </c>
      <c r="G75" s="29">
        <f t="shared" si="15"/>
        <v>60.213113759939219</v>
      </c>
      <c r="H75" s="28">
        <f t="shared" si="16"/>
        <v>0</v>
      </c>
    </row>
    <row r="76" spans="1:8" ht="30" x14ac:dyDescent="0.25">
      <c r="A76" s="13" t="s">
        <v>125</v>
      </c>
      <c r="B76" s="24">
        <v>94287</v>
      </c>
      <c r="C76" s="87" t="s">
        <v>112</v>
      </c>
      <c r="D76" s="26" t="s">
        <v>41</v>
      </c>
      <c r="E76" s="85">
        <f>'7 - Dren. Sup.- Guias e Sarjeta'!H21</f>
        <v>0</v>
      </c>
      <c r="F76" s="67">
        <v>22.99</v>
      </c>
      <c r="G76" s="29">
        <f t="shared" si="15"/>
        <v>30.145894715614165</v>
      </c>
      <c r="H76" s="28">
        <f t="shared" si="16"/>
        <v>0</v>
      </c>
    </row>
    <row r="77" spans="1:8" ht="30" x14ac:dyDescent="0.25">
      <c r="A77" s="13" t="s">
        <v>142</v>
      </c>
      <c r="B77" s="24">
        <v>94288</v>
      </c>
      <c r="C77" s="87" t="s">
        <v>113</v>
      </c>
      <c r="D77" s="26" t="s">
        <v>41</v>
      </c>
      <c r="E77" s="85">
        <f>'7 - Dren. Sup.- Guias e Sarjeta'!H22</f>
        <v>0</v>
      </c>
      <c r="F77" s="67">
        <v>28.88</v>
      </c>
      <c r="G77" s="29">
        <f t="shared" si="15"/>
        <v>37.869223113829371</v>
      </c>
      <c r="H77" s="28">
        <f t="shared" si="16"/>
        <v>0</v>
      </c>
    </row>
    <row r="78" spans="1:8" ht="30" x14ac:dyDescent="0.25">
      <c r="A78" s="13" t="s">
        <v>143</v>
      </c>
      <c r="B78" s="24">
        <v>94289</v>
      </c>
      <c r="C78" s="87" t="s">
        <v>114</v>
      </c>
      <c r="D78" s="26" t="s">
        <v>41</v>
      </c>
      <c r="E78" s="85">
        <f>'7 - Dren. Sup.- Guias e Sarjeta'!H23</f>
        <v>0</v>
      </c>
      <c r="F78" s="67">
        <v>29.59</v>
      </c>
      <c r="G78" s="29">
        <f t="shared" si="15"/>
        <v>38.800218557417281</v>
      </c>
      <c r="H78" s="28">
        <f t="shared" si="16"/>
        <v>0</v>
      </c>
    </row>
    <row r="79" spans="1:8" ht="30" x14ac:dyDescent="0.25">
      <c r="A79" s="13" t="s">
        <v>144</v>
      </c>
      <c r="B79" s="24">
        <v>94290</v>
      </c>
      <c r="C79" s="87" t="s">
        <v>115</v>
      </c>
      <c r="D79" s="26" t="s">
        <v>41</v>
      </c>
      <c r="E79" s="85">
        <f>'7 - Dren. Sup.- Guias e Sarjeta'!H24</f>
        <v>0</v>
      </c>
      <c r="F79" s="67">
        <v>35.479999999999997</v>
      </c>
      <c r="G79" s="29">
        <f t="shared" si="15"/>
        <v>46.523546955632476</v>
      </c>
      <c r="H79" s="28">
        <f t="shared" si="16"/>
        <v>0</v>
      </c>
    </row>
    <row r="80" spans="1:8" x14ac:dyDescent="0.25">
      <c r="A80" s="18">
        <v>8</v>
      </c>
      <c r="B80" s="60"/>
      <c r="C80" s="20" t="s">
        <v>466</v>
      </c>
      <c r="D80" s="21"/>
      <c r="E80" s="21"/>
      <c r="F80" s="21" t="s">
        <v>50</v>
      </c>
      <c r="G80" s="22">
        <f>H80*(1-$G$5)</f>
        <v>0</v>
      </c>
      <c r="H80" s="22">
        <f>H81+H90+H107+H112+H129+H144+H151+H163</f>
        <v>0</v>
      </c>
    </row>
    <row r="81" spans="1:8" x14ac:dyDescent="0.25">
      <c r="A81" s="88" t="s">
        <v>44</v>
      </c>
      <c r="B81" s="89"/>
      <c r="C81" s="90" t="s">
        <v>157</v>
      </c>
      <c r="D81" s="91"/>
      <c r="E81" s="91"/>
      <c r="F81" s="91" t="s">
        <v>49</v>
      </c>
      <c r="G81" s="92"/>
      <c r="H81" s="92">
        <f>SUM(H82:H89)</f>
        <v>0</v>
      </c>
    </row>
    <row r="82" spans="1:8" ht="60" x14ac:dyDescent="0.25">
      <c r="A82" s="93" t="s">
        <v>247</v>
      </c>
      <c r="B82" s="93">
        <v>90099</v>
      </c>
      <c r="C82" s="94" t="s">
        <v>134</v>
      </c>
      <c r="D82" s="26" t="s">
        <v>29</v>
      </c>
      <c r="E82" s="77">
        <f>'8 - Dren. Sup. - Poços e Bocas'!I9</f>
        <v>0</v>
      </c>
      <c r="F82" s="78">
        <v>13.59</v>
      </c>
      <c r="G82" s="32">
        <f>F82*(1+$G$5)</f>
        <v>17.820039546985495</v>
      </c>
      <c r="H82" s="28">
        <f>G82*E82</f>
        <v>0</v>
      </c>
    </row>
    <row r="83" spans="1:8" ht="60" x14ac:dyDescent="0.25">
      <c r="A83" s="93" t="s">
        <v>248</v>
      </c>
      <c r="B83" s="93">
        <v>90100</v>
      </c>
      <c r="C83" s="95" t="s">
        <v>135</v>
      </c>
      <c r="D83" s="26" t="s">
        <v>29</v>
      </c>
      <c r="E83" s="77">
        <f>'8 - Dren. Sup. - Poços e Bocas'!I10</f>
        <v>0</v>
      </c>
      <c r="F83" s="96">
        <v>11.59</v>
      </c>
      <c r="G83" s="32">
        <f t="shared" ref="G83:G89" si="17">F83*(1+$G$5)</f>
        <v>15.197517170681524</v>
      </c>
      <c r="H83" s="28">
        <f>G83*E83</f>
        <v>0</v>
      </c>
    </row>
    <row r="84" spans="1:8" ht="75" x14ac:dyDescent="0.25">
      <c r="A84" s="93" t="s">
        <v>249</v>
      </c>
      <c r="B84" s="93">
        <v>90101</v>
      </c>
      <c r="C84" s="95" t="s">
        <v>136</v>
      </c>
      <c r="D84" s="26" t="s">
        <v>29</v>
      </c>
      <c r="E84" s="77">
        <f>'8 - Dren. Sup. - Poços e Bocas'!I11</f>
        <v>0</v>
      </c>
      <c r="F84" s="96">
        <v>11.44</v>
      </c>
      <c r="G84" s="32">
        <f t="shared" si="17"/>
        <v>15.000827992458724</v>
      </c>
      <c r="H84" s="28">
        <f>G84*E84</f>
        <v>0</v>
      </c>
    </row>
    <row r="85" spans="1:8" ht="75" x14ac:dyDescent="0.25">
      <c r="A85" s="93" t="s">
        <v>250</v>
      </c>
      <c r="B85" s="93">
        <v>90102</v>
      </c>
      <c r="C85" s="97" t="s">
        <v>137</v>
      </c>
      <c r="D85" s="26" t="s">
        <v>29</v>
      </c>
      <c r="E85" s="77">
        <f>'8 - Dren. Sup. - Poços e Bocas'!I12</f>
        <v>0</v>
      </c>
      <c r="F85" s="96">
        <v>10.5</v>
      </c>
      <c r="G85" s="32">
        <f t="shared" si="17"/>
        <v>13.768242475595859</v>
      </c>
      <c r="H85" s="28">
        <f>G85*E85</f>
        <v>0</v>
      </c>
    </row>
    <row r="86" spans="1:8" ht="75" x14ac:dyDescent="0.25">
      <c r="A86" s="93" t="s">
        <v>251</v>
      </c>
      <c r="B86" s="93">
        <v>90105</v>
      </c>
      <c r="C86" s="97" t="s">
        <v>138</v>
      </c>
      <c r="D86" s="26" t="s">
        <v>29</v>
      </c>
      <c r="E86" s="77">
        <f>'8 - Dren. Sup. - Poços e Bocas'!I13</f>
        <v>0</v>
      </c>
      <c r="F86" s="96">
        <v>10.36</v>
      </c>
      <c r="G86" s="32">
        <f t="shared" si="17"/>
        <v>13.584665909254579</v>
      </c>
      <c r="H86" s="28">
        <f>G86*E86</f>
        <v>0</v>
      </c>
    </row>
    <row r="87" spans="1:8" ht="60" x14ac:dyDescent="0.25">
      <c r="A87" s="93" t="s">
        <v>252</v>
      </c>
      <c r="B87" s="93">
        <v>90106</v>
      </c>
      <c r="C87" s="95" t="s">
        <v>139</v>
      </c>
      <c r="D87" s="26" t="s">
        <v>29</v>
      </c>
      <c r="E87" s="77">
        <f>'8 - Dren. Sup. - Poços e Bocas'!I14</f>
        <v>0</v>
      </c>
      <c r="F87" s="96">
        <v>8.8800000000000008</v>
      </c>
      <c r="G87" s="32">
        <f t="shared" si="17"/>
        <v>11.64399935078964</v>
      </c>
      <c r="H87" s="28">
        <f t="shared" ref="H87:H89" si="18">G87*E87</f>
        <v>0</v>
      </c>
    </row>
    <row r="88" spans="1:8" ht="75" x14ac:dyDescent="0.25">
      <c r="A88" s="93" t="s">
        <v>253</v>
      </c>
      <c r="B88" s="93">
        <v>90107</v>
      </c>
      <c r="C88" s="95" t="s">
        <v>140</v>
      </c>
      <c r="D88" s="26" t="s">
        <v>29</v>
      </c>
      <c r="E88" s="77">
        <f>'8 - Dren. Sup. - Poços e Bocas'!I15</f>
        <v>0</v>
      </c>
      <c r="F88" s="96">
        <v>8.75</v>
      </c>
      <c r="G88" s="32">
        <f t="shared" si="17"/>
        <v>11.473535396329881</v>
      </c>
      <c r="H88" s="28">
        <f t="shared" si="18"/>
        <v>0</v>
      </c>
    </row>
    <row r="89" spans="1:8" ht="75" x14ac:dyDescent="0.25">
      <c r="A89" s="93" t="s">
        <v>254</v>
      </c>
      <c r="B89" s="93">
        <v>90108</v>
      </c>
      <c r="C89" s="97" t="s">
        <v>141</v>
      </c>
      <c r="D89" s="26" t="s">
        <v>29</v>
      </c>
      <c r="E89" s="77">
        <f>'8 - Dren. Sup. - Poços e Bocas'!I16</f>
        <v>0</v>
      </c>
      <c r="F89" s="96">
        <v>7.96</v>
      </c>
      <c r="G89" s="32">
        <f t="shared" si="17"/>
        <v>10.437639057689813</v>
      </c>
      <c r="H89" s="28">
        <f t="shared" si="18"/>
        <v>0</v>
      </c>
    </row>
    <row r="90" spans="1:8" x14ac:dyDescent="0.25">
      <c r="A90" s="88" t="s">
        <v>45</v>
      </c>
      <c r="B90" s="89"/>
      <c r="C90" s="90" t="s">
        <v>158</v>
      </c>
      <c r="D90" s="91"/>
      <c r="E90" s="91"/>
      <c r="F90" s="91" t="s">
        <v>49</v>
      </c>
      <c r="G90" s="92"/>
      <c r="H90" s="92">
        <f>SUM(H91:H106)</f>
        <v>0</v>
      </c>
    </row>
    <row r="91" spans="1:8" ht="45" x14ac:dyDescent="0.25">
      <c r="A91" s="93" t="s">
        <v>255</v>
      </c>
      <c r="B91" s="93">
        <v>94037</v>
      </c>
      <c r="C91" s="97" t="s">
        <v>149</v>
      </c>
      <c r="D91" s="26" t="s">
        <v>19</v>
      </c>
      <c r="E91" s="98">
        <f>'8 - Dren. Sup. - Poços e Bocas'!I18</f>
        <v>0</v>
      </c>
      <c r="F91" s="99">
        <v>11.25</v>
      </c>
      <c r="G91" s="29">
        <f>F91*(1+$G$5)</f>
        <v>14.751688366709848</v>
      </c>
      <c r="H91" s="28">
        <f>G91*E91</f>
        <v>0</v>
      </c>
    </row>
    <row r="92" spans="1:8" ht="45" x14ac:dyDescent="0.25">
      <c r="A92" s="93" t="s">
        <v>256</v>
      </c>
      <c r="B92" s="93">
        <v>94038</v>
      </c>
      <c r="C92" s="97" t="s">
        <v>150</v>
      </c>
      <c r="D92" s="26" t="s">
        <v>19</v>
      </c>
      <c r="E92" s="98">
        <f>'8 - Dren. Sup. - Poços e Bocas'!I19</f>
        <v>0</v>
      </c>
      <c r="F92" s="99">
        <v>15.78</v>
      </c>
      <c r="G92" s="29">
        <f t="shared" ref="G92:G106" si="19">F92*(1+$G$5)</f>
        <v>20.691701549038346</v>
      </c>
      <c r="H92" s="28">
        <f t="shared" ref="H92:H106" si="20">G92*E92</f>
        <v>0</v>
      </c>
    </row>
    <row r="93" spans="1:8" ht="45" x14ac:dyDescent="0.25">
      <c r="A93" s="93" t="s">
        <v>257</v>
      </c>
      <c r="B93" s="93">
        <v>94039</v>
      </c>
      <c r="C93" s="97" t="s">
        <v>151</v>
      </c>
      <c r="D93" s="26" t="s">
        <v>19</v>
      </c>
      <c r="E93" s="98">
        <f>'8 - Dren. Sup. - Poços e Bocas'!I20</f>
        <v>0</v>
      </c>
      <c r="F93" s="99">
        <v>8.84</v>
      </c>
      <c r="G93" s="29">
        <f t="shared" si="19"/>
        <v>11.591548903263559</v>
      </c>
      <c r="H93" s="28">
        <f t="shared" si="20"/>
        <v>0</v>
      </c>
    </row>
    <row r="94" spans="1:8" ht="45" x14ac:dyDescent="0.25">
      <c r="A94" s="93" t="s">
        <v>258</v>
      </c>
      <c r="B94" s="93">
        <v>94040</v>
      </c>
      <c r="C94" s="97" t="s">
        <v>153</v>
      </c>
      <c r="D94" s="26" t="s">
        <v>19</v>
      </c>
      <c r="E94" s="98">
        <f>'8 - Dren. Sup. - Poços e Bocas'!I21</f>
        <v>0</v>
      </c>
      <c r="F94" s="99">
        <v>13.4</v>
      </c>
      <c r="G94" s="29">
        <f t="shared" si="19"/>
        <v>17.57089992123662</v>
      </c>
      <c r="H94" s="28">
        <f t="shared" si="20"/>
        <v>0</v>
      </c>
    </row>
    <row r="95" spans="1:8" ht="45" x14ac:dyDescent="0.25">
      <c r="A95" s="93" t="s">
        <v>259</v>
      </c>
      <c r="B95" s="93">
        <v>94043</v>
      </c>
      <c r="C95" s="97" t="s">
        <v>152</v>
      </c>
      <c r="D95" s="26" t="s">
        <v>19</v>
      </c>
      <c r="E95" s="98">
        <f>'8 - Dren. Sup. - Poços e Bocas'!I22</f>
        <v>0</v>
      </c>
      <c r="F95" s="99">
        <v>10.55</v>
      </c>
      <c r="G95" s="29">
        <f t="shared" si="19"/>
        <v>13.833805535003458</v>
      </c>
      <c r="H95" s="28">
        <f t="shared" si="20"/>
        <v>0</v>
      </c>
    </row>
    <row r="96" spans="1:8" ht="45" x14ac:dyDescent="0.25">
      <c r="A96" s="93" t="s">
        <v>260</v>
      </c>
      <c r="B96" s="93">
        <v>94044</v>
      </c>
      <c r="C96" s="97" t="s">
        <v>156</v>
      </c>
      <c r="D96" s="26" t="s">
        <v>19</v>
      </c>
      <c r="E96" s="98">
        <f>'8 - Dren. Sup. - Poços e Bocas'!I23</f>
        <v>0</v>
      </c>
      <c r="F96" s="99">
        <v>15.11</v>
      </c>
      <c r="G96" s="29">
        <f t="shared" si="19"/>
        <v>19.813156552976515</v>
      </c>
      <c r="H96" s="28">
        <f t="shared" si="20"/>
        <v>0</v>
      </c>
    </row>
    <row r="97" spans="1:8" ht="45" x14ac:dyDescent="0.25">
      <c r="A97" s="93" t="s">
        <v>261</v>
      </c>
      <c r="B97" s="93">
        <v>94045</v>
      </c>
      <c r="C97" s="97" t="s">
        <v>154</v>
      </c>
      <c r="D97" s="26" t="s">
        <v>19</v>
      </c>
      <c r="E97" s="98">
        <f>'8 - Dren. Sup. - Poços e Bocas'!I24</f>
        <v>0</v>
      </c>
      <c r="F97" s="99">
        <v>8.17</v>
      </c>
      <c r="G97" s="29">
        <f t="shared" si="19"/>
        <v>10.713003907201729</v>
      </c>
      <c r="H97" s="28">
        <f t="shared" si="20"/>
        <v>0</v>
      </c>
    </row>
    <row r="98" spans="1:8" ht="45" x14ac:dyDescent="0.25">
      <c r="A98" s="93" t="s">
        <v>262</v>
      </c>
      <c r="B98" s="93">
        <v>94046</v>
      </c>
      <c r="C98" s="97" t="s">
        <v>155</v>
      </c>
      <c r="D98" s="26" t="s">
        <v>19</v>
      </c>
      <c r="E98" s="98">
        <f>'8 - Dren. Sup. - Poços e Bocas'!I25</f>
        <v>0</v>
      </c>
      <c r="F98" s="99">
        <v>12.7</v>
      </c>
      <c r="G98" s="29">
        <f t="shared" si="19"/>
        <v>16.653017089530227</v>
      </c>
      <c r="H98" s="28">
        <f t="shared" si="20"/>
        <v>0</v>
      </c>
    </row>
    <row r="99" spans="1:8" ht="45" x14ac:dyDescent="0.25">
      <c r="A99" s="93" t="s">
        <v>263</v>
      </c>
      <c r="B99" s="93">
        <v>94049</v>
      </c>
      <c r="C99" s="100" t="s">
        <v>197</v>
      </c>
      <c r="D99" s="26" t="s">
        <v>19</v>
      </c>
      <c r="E99" s="98">
        <f>'8 - Dren. Sup. - Poços e Bocas'!I26</f>
        <v>0</v>
      </c>
      <c r="F99" s="99">
        <v>20.56</v>
      </c>
      <c r="G99" s="29">
        <f t="shared" si="19"/>
        <v>26.959530028404838</v>
      </c>
      <c r="H99" s="28">
        <f t="shared" si="20"/>
        <v>0</v>
      </c>
    </row>
    <row r="100" spans="1:8" ht="45" x14ac:dyDescent="0.25">
      <c r="A100" s="93" t="s">
        <v>264</v>
      </c>
      <c r="B100" s="93">
        <v>94050</v>
      </c>
      <c r="C100" s="97" t="s">
        <v>198</v>
      </c>
      <c r="D100" s="26" t="s">
        <v>19</v>
      </c>
      <c r="E100" s="98">
        <f>'8 - Dren. Sup. - Poços e Bocas'!I27</f>
        <v>0</v>
      </c>
      <c r="F100" s="99">
        <v>26.43</v>
      </c>
      <c r="G100" s="29">
        <f t="shared" si="19"/>
        <v>34.656633202857002</v>
      </c>
      <c r="H100" s="28">
        <f t="shared" si="20"/>
        <v>0</v>
      </c>
    </row>
    <row r="101" spans="1:8" ht="45" x14ac:dyDescent="0.25">
      <c r="A101" s="93" t="s">
        <v>265</v>
      </c>
      <c r="B101" s="93">
        <v>94051</v>
      </c>
      <c r="C101" s="97" t="s">
        <v>199</v>
      </c>
      <c r="D101" s="26" t="s">
        <v>19</v>
      </c>
      <c r="E101" s="98">
        <f>'8 - Dren. Sup. - Poços e Bocas'!I28</f>
        <v>0</v>
      </c>
      <c r="F101" s="99">
        <v>17.260000000000002</v>
      </c>
      <c r="G101" s="29">
        <f t="shared" si="19"/>
        <v>22.632368107503289</v>
      </c>
      <c r="H101" s="28">
        <f t="shared" si="20"/>
        <v>0</v>
      </c>
    </row>
    <row r="102" spans="1:8" ht="45" x14ac:dyDescent="0.25">
      <c r="A102" s="93" t="s">
        <v>266</v>
      </c>
      <c r="B102" s="93">
        <v>94052</v>
      </c>
      <c r="C102" s="97" t="s">
        <v>200</v>
      </c>
      <c r="D102" s="26" t="s">
        <v>19</v>
      </c>
      <c r="E102" s="98">
        <f>'8 - Dren. Sup. - Poços e Bocas'!I29</f>
        <v>0</v>
      </c>
      <c r="F102" s="99">
        <v>23.01</v>
      </c>
      <c r="G102" s="29">
        <f t="shared" si="19"/>
        <v>30.172119939377211</v>
      </c>
      <c r="H102" s="28">
        <f t="shared" si="20"/>
        <v>0</v>
      </c>
    </row>
    <row r="103" spans="1:8" ht="45" x14ac:dyDescent="0.25">
      <c r="A103" s="93" t="s">
        <v>267</v>
      </c>
      <c r="B103" s="93">
        <v>94055</v>
      </c>
      <c r="C103" s="97" t="s">
        <v>201</v>
      </c>
      <c r="D103" s="26" t="s">
        <v>19</v>
      </c>
      <c r="E103" s="98">
        <f>'8 - Dren. Sup. - Poços e Bocas'!I30</f>
        <v>0</v>
      </c>
      <c r="F103" s="99">
        <v>19.670000000000002</v>
      </c>
      <c r="G103" s="29">
        <f t="shared" si="19"/>
        <v>25.792507570949574</v>
      </c>
      <c r="H103" s="28">
        <f t="shared" si="20"/>
        <v>0</v>
      </c>
    </row>
    <row r="104" spans="1:8" ht="45" x14ac:dyDescent="0.25">
      <c r="A104" s="93" t="s">
        <v>268</v>
      </c>
      <c r="B104" s="93">
        <v>94056</v>
      </c>
      <c r="C104" s="97" t="s">
        <v>202</v>
      </c>
      <c r="D104" s="26" t="s">
        <v>19</v>
      </c>
      <c r="E104" s="98">
        <f>'8 - Dren. Sup. - Poços e Bocas'!I31</f>
        <v>0</v>
      </c>
      <c r="F104" s="99">
        <v>25.55</v>
      </c>
      <c r="G104" s="29">
        <f t="shared" si="19"/>
        <v>33.502723357283251</v>
      </c>
      <c r="H104" s="28">
        <f t="shared" si="20"/>
        <v>0</v>
      </c>
    </row>
    <row r="105" spans="1:8" ht="45" x14ac:dyDescent="0.25">
      <c r="A105" s="93" t="s">
        <v>269</v>
      </c>
      <c r="B105" s="93">
        <v>94057</v>
      </c>
      <c r="C105" s="97" t="s">
        <v>203</v>
      </c>
      <c r="D105" s="26" t="s">
        <v>19</v>
      </c>
      <c r="E105" s="98">
        <f>'8 - Dren. Sup. - Poços e Bocas'!I32</f>
        <v>0</v>
      </c>
      <c r="F105" s="99">
        <v>16.39</v>
      </c>
      <c r="G105" s="29">
        <f t="shared" si="19"/>
        <v>21.49157087381106</v>
      </c>
      <c r="H105" s="28">
        <f t="shared" si="20"/>
        <v>0</v>
      </c>
    </row>
    <row r="106" spans="1:8" ht="45" x14ac:dyDescent="0.25">
      <c r="A106" s="93" t="s">
        <v>270</v>
      </c>
      <c r="B106" s="93">
        <v>94058</v>
      </c>
      <c r="C106" s="94" t="s">
        <v>204</v>
      </c>
      <c r="D106" s="26" t="s">
        <v>19</v>
      </c>
      <c r="E106" s="98">
        <f>'8 - Dren. Sup. - Poços e Bocas'!I33</f>
        <v>0</v>
      </c>
      <c r="F106" s="99">
        <v>22.13</v>
      </c>
      <c r="G106" s="29">
        <f t="shared" si="19"/>
        <v>29.018210093803457</v>
      </c>
      <c r="H106" s="28">
        <f t="shared" si="20"/>
        <v>0</v>
      </c>
    </row>
    <row r="107" spans="1:8" ht="15.75" x14ac:dyDescent="0.25">
      <c r="A107" s="101" t="s">
        <v>126</v>
      </c>
      <c r="B107" s="102"/>
      <c r="C107" s="103" t="s">
        <v>160</v>
      </c>
      <c r="D107" s="104"/>
      <c r="E107" s="104"/>
      <c r="F107" s="91" t="s">
        <v>49</v>
      </c>
      <c r="G107" s="92"/>
      <c r="H107" s="92">
        <f>SUM(H108:H111)</f>
        <v>0</v>
      </c>
    </row>
    <row r="108" spans="1:8" ht="30" x14ac:dyDescent="0.25">
      <c r="A108" s="93" t="s">
        <v>271</v>
      </c>
      <c r="B108" s="93">
        <v>94097</v>
      </c>
      <c r="C108" s="97" t="s">
        <v>145</v>
      </c>
      <c r="D108" s="105" t="s">
        <v>19</v>
      </c>
      <c r="E108" s="98">
        <f>'8 - Dren. Sup. - Poços e Bocas'!I35</f>
        <v>0</v>
      </c>
      <c r="F108" s="106">
        <v>3.35</v>
      </c>
      <c r="G108" s="29">
        <f t="shared" ref="G108:G111" si="21">F108*(1+$G$5)</f>
        <v>4.392724980309155</v>
      </c>
      <c r="H108" s="28">
        <f t="shared" ref="H108" si="22">G108*E108</f>
        <v>0</v>
      </c>
    </row>
    <row r="109" spans="1:8" ht="30" x14ac:dyDescent="0.25">
      <c r="A109" s="93" t="s">
        <v>272</v>
      </c>
      <c r="B109" s="93">
        <v>94098</v>
      </c>
      <c r="C109" s="97" t="s">
        <v>146</v>
      </c>
      <c r="D109" s="105" t="s">
        <v>19</v>
      </c>
      <c r="E109" s="98">
        <f>'8 - Dren. Sup. - Poços e Bocas'!I36</f>
        <v>0</v>
      </c>
      <c r="F109" s="106">
        <v>3.79</v>
      </c>
      <c r="G109" s="29">
        <f t="shared" si="21"/>
        <v>4.9696799030960284</v>
      </c>
      <c r="H109" s="28">
        <f t="shared" ref="H109:H111" si="23">G109*E109</f>
        <v>0</v>
      </c>
    </row>
    <row r="110" spans="1:8" ht="45" x14ac:dyDescent="0.25">
      <c r="A110" s="93" t="s">
        <v>273</v>
      </c>
      <c r="B110" s="93">
        <v>94099</v>
      </c>
      <c r="C110" s="97" t="s">
        <v>147</v>
      </c>
      <c r="D110" s="105" t="s">
        <v>19</v>
      </c>
      <c r="E110" s="98">
        <f>'8 - Dren. Sup. - Poços e Bocas'!I37</f>
        <v>0</v>
      </c>
      <c r="F110" s="106">
        <v>1.65</v>
      </c>
      <c r="G110" s="29">
        <f t="shared" si="21"/>
        <v>2.1635809604507776</v>
      </c>
      <c r="H110" s="28">
        <f t="shared" si="23"/>
        <v>0</v>
      </c>
    </row>
    <row r="111" spans="1:8" ht="45" x14ac:dyDescent="0.25">
      <c r="A111" s="93" t="s">
        <v>274</v>
      </c>
      <c r="B111" s="93">
        <v>94100</v>
      </c>
      <c r="C111" s="95" t="s">
        <v>148</v>
      </c>
      <c r="D111" s="105" t="s">
        <v>19</v>
      </c>
      <c r="E111" s="98">
        <f>'8 - Dren. Sup. - Poços e Bocas'!I38</f>
        <v>0</v>
      </c>
      <c r="F111" s="106">
        <v>2.1</v>
      </c>
      <c r="G111" s="29">
        <f t="shared" si="21"/>
        <v>2.7536484951191715</v>
      </c>
      <c r="H111" s="28">
        <f t="shared" si="23"/>
        <v>0</v>
      </c>
    </row>
    <row r="112" spans="1:8" ht="15.75" x14ac:dyDescent="0.25">
      <c r="A112" s="101" t="s">
        <v>218</v>
      </c>
      <c r="B112" s="102"/>
      <c r="C112" s="103" t="s">
        <v>159</v>
      </c>
      <c r="D112" s="104"/>
      <c r="E112" s="104"/>
      <c r="F112" s="91" t="s">
        <v>49</v>
      </c>
      <c r="G112" s="92"/>
      <c r="H112" s="92">
        <f>SUM(H113:H128)</f>
        <v>0</v>
      </c>
    </row>
    <row r="113" spans="1:8" ht="45" x14ac:dyDescent="0.25">
      <c r="A113" s="93" t="s">
        <v>275</v>
      </c>
      <c r="B113" s="93">
        <v>94102</v>
      </c>
      <c r="C113" s="97" t="s">
        <v>597</v>
      </c>
      <c r="D113" s="26" t="s">
        <v>29</v>
      </c>
      <c r="E113" s="98">
        <f>'8 - Dren. Sup. - Poços e Bocas'!I40</f>
        <v>0</v>
      </c>
      <c r="F113" s="106">
        <v>91.94</v>
      </c>
      <c r="G113" s="29">
        <f t="shared" ref="G113:G128" si="24">F113*(1+$G$5)</f>
        <v>120.55735363869363</v>
      </c>
      <c r="H113" s="28">
        <f t="shared" ref="H113" si="25">G113*E113</f>
        <v>0</v>
      </c>
    </row>
    <row r="114" spans="1:8" ht="45" x14ac:dyDescent="0.25">
      <c r="A114" s="93" t="s">
        <v>276</v>
      </c>
      <c r="B114" s="93">
        <v>94103</v>
      </c>
      <c r="C114" s="97" t="s">
        <v>598</v>
      </c>
      <c r="D114" s="26" t="s">
        <v>29</v>
      </c>
      <c r="E114" s="98">
        <f>'8 - Dren. Sup. - Poços e Bocas'!I41</f>
        <v>0</v>
      </c>
      <c r="F114" s="106">
        <v>176.19</v>
      </c>
      <c r="G114" s="29">
        <f t="shared" si="24"/>
        <v>231.0311087404985</v>
      </c>
      <c r="H114" s="28">
        <f t="shared" ref="H114:H128" si="26">G114*E114</f>
        <v>0</v>
      </c>
    </row>
    <row r="115" spans="1:8" ht="45" x14ac:dyDescent="0.25">
      <c r="A115" s="93" t="s">
        <v>277</v>
      </c>
      <c r="B115" s="93">
        <v>94104</v>
      </c>
      <c r="C115" s="97" t="s">
        <v>599</v>
      </c>
      <c r="D115" s="26" t="s">
        <v>29</v>
      </c>
      <c r="E115" s="98">
        <f>'8 - Dren. Sup. - Poços e Bocas'!I42</f>
        <v>0</v>
      </c>
      <c r="F115" s="106">
        <v>94.49</v>
      </c>
      <c r="G115" s="29">
        <f t="shared" si="24"/>
        <v>123.9010696684812</v>
      </c>
      <c r="H115" s="28">
        <f t="shared" si="26"/>
        <v>0</v>
      </c>
    </row>
    <row r="116" spans="1:8" ht="45" x14ac:dyDescent="0.25">
      <c r="A116" s="93" t="s">
        <v>278</v>
      </c>
      <c r="B116" s="93">
        <v>94105</v>
      </c>
      <c r="C116" s="97" t="s">
        <v>600</v>
      </c>
      <c r="D116" s="26" t="s">
        <v>29</v>
      </c>
      <c r="E116" s="98">
        <f>'8 - Dren. Sup. - Poços e Bocas'!I43</f>
        <v>0</v>
      </c>
      <c r="F116" s="106">
        <v>178.74</v>
      </c>
      <c r="G116" s="29">
        <f t="shared" si="24"/>
        <v>234.37482477028607</v>
      </c>
      <c r="H116" s="28">
        <f t="shared" si="26"/>
        <v>0</v>
      </c>
    </row>
    <row r="117" spans="1:8" ht="45" x14ac:dyDescent="0.25">
      <c r="A117" s="93" t="s">
        <v>279</v>
      </c>
      <c r="B117" s="93">
        <v>94106</v>
      </c>
      <c r="C117" s="97" t="s">
        <v>601</v>
      </c>
      <c r="D117" s="26" t="s">
        <v>29</v>
      </c>
      <c r="E117" s="98">
        <f>'8 - Dren. Sup. - Poços e Bocas'!I44</f>
        <v>0</v>
      </c>
      <c r="F117" s="106">
        <v>78.930000000000007</v>
      </c>
      <c r="G117" s="29">
        <f t="shared" si="24"/>
        <v>103.4978455808363</v>
      </c>
      <c r="H117" s="28">
        <f t="shared" si="26"/>
        <v>0</v>
      </c>
    </row>
    <row r="118" spans="1:8" ht="45" x14ac:dyDescent="0.25">
      <c r="A118" s="93" t="s">
        <v>280</v>
      </c>
      <c r="B118" s="93">
        <v>94107</v>
      </c>
      <c r="C118" s="97" t="s">
        <v>602</v>
      </c>
      <c r="D118" s="26" t="s">
        <v>29</v>
      </c>
      <c r="E118" s="98">
        <f>'8 - Dren. Sup. - Poços e Bocas'!I45</f>
        <v>0</v>
      </c>
      <c r="F118" s="106">
        <v>163.18</v>
      </c>
      <c r="G118" s="29">
        <f t="shared" si="24"/>
        <v>213.97160068264117</v>
      </c>
      <c r="H118" s="28">
        <f t="shared" si="26"/>
        <v>0</v>
      </c>
    </row>
    <row r="119" spans="1:8" ht="45" x14ac:dyDescent="0.25">
      <c r="A119" s="93" t="s">
        <v>281</v>
      </c>
      <c r="B119" s="93">
        <v>94108</v>
      </c>
      <c r="C119" s="97" t="s">
        <v>603</v>
      </c>
      <c r="D119" s="26" t="s">
        <v>29</v>
      </c>
      <c r="E119" s="98">
        <f>'8 - Dren. Sup. - Poços e Bocas'!I46</f>
        <v>0</v>
      </c>
      <c r="F119" s="106">
        <v>81.489999999999995</v>
      </c>
      <c r="G119" s="29">
        <f t="shared" si="24"/>
        <v>106.85467422250537</v>
      </c>
      <c r="H119" s="28">
        <f t="shared" si="26"/>
        <v>0</v>
      </c>
    </row>
    <row r="120" spans="1:8" ht="45" x14ac:dyDescent="0.25">
      <c r="A120" s="93" t="s">
        <v>282</v>
      </c>
      <c r="B120" s="93">
        <v>94110</v>
      </c>
      <c r="C120" s="97" t="s">
        <v>604</v>
      </c>
      <c r="D120" s="26" t="s">
        <v>29</v>
      </c>
      <c r="E120" s="98">
        <f>'8 - Dren. Sup. - Poços e Bocas'!I47</f>
        <v>0</v>
      </c>
      <c r="F120" s="106">
        <v>165.73</v>
      </c>
      <c r="G120" s="29">
        <f t="shared" si="24"/>
        <v>217.31531671242871</v>
      </c>
      <c r="H120" s="28">
        <f t="shared" si="26"/>
        <v>0</v>
      </c>
    </row>
    <row r="121" spans="1:8" ht="45" x14ac:dyDescent="0.25">
      <c r="A121" s="93" t="s">
        <v>283</v>
      </c>
      <c r="B121" s="93">
        <v>94111</v>
      </c>
      <c r="C121" s="97" t="s">
        <v>605</v>
      </c>
      <c r="D121" s="26" t="s">
        <v>29</v>
      </c>
      <c r="E121" s="98">
        <f>'8 - Dren. Sup. - Poços e Bocas'!I48</f>
        <v>0</v>
      </c>
      <c r="F121" s="106">
        <v>79.3</v>
      </c>
      <c r="G121" s="29">
        <f t="shared" si="24"/>
        <v>103.98301222045252</v>
      </c>
      <c r="H121" s="28">
        <f t="shared" si="26"/>
        <v>0</v>
      </c>
    </row>
    <row r="122" spans="1:8" ht="45" x14ac:dyDescent="0.25">
      <c r="A122" s="93" t="s">
        <v>284</v>
      </c>
      <c r="B122" s="93">
        <v>94112</v>
      </c>
      <c r="C122" s="97" t="s">
        <v>606</v>
      </c>
      <c r="D122" s="26" t="s">
        <v>29</v>
      </c>
      <c r="E122" s="98">
        <f>'8 - Dren. Sup. - Poços e Bocas'!I49</f>
        <v>0</v>
      </c>
      <c r="F122" s="106">
        <v>160.59</v>
      </c>
      <c r="G122" s="29">
        <f t="shared" si="24"/>
        <v>210.5754342053275</v>
      </c>
      <c r="H122" s="28">
        <f t="shared" si="26"/>
        <v>0</v>
      </c>
    </row>
    <row r="123" spans="1:8" ht="45" x14ac:dyDescent="0.25">
      <c r="A123" s="93" t="s">
        <v>285</v>
      </c>
      <c r="B123" s="93">
        <v>94113</v>
      </c>
      <c r="C123" s="97" t="s">
        <v>607</v>
      </c>
      <c r="D123" s="26" t="s">
        <v>29</v>
      </c>
      <c r="E123" s="98">
        <f>'8 - Dren. Sup. - Poços e Bocas'!I50</f>
        <v>0</v>
      </c>
      <c r="F123" s="106">
        <v>83.83</v>
      </c>
      <c r="G123" s="29">
        <f t="shared" si="24"/>
        <v>109.92302540278102</v>
      </c>
      <c r="H123" s="28">
        <f t="shared" si="26"/>
        <v>0</v>
      </c>
    </row>
    <row r="124" spans="1:8" ht="45" x14ac:dyDescent="0.25">
      <c r="A124" s="93" t="s">
        <v>286</v>
      </c>
      <c r="B124" s="93">
        <v>94114</v>
      </c>
      <c r="C124" s="97" t="s">
        <v>608</v>
      </c>
      <c r="D124" s="26" t="s">
        <v>29</v>
      </c>
      <c r="E124" s="98">
        <f>'8 - Dren. Sup. - Poços e Bocas'!I51</f>
        <v>0</v>
      </c>
      <c r="F124" s="106">
        <v>165.73</v>
      </c>
      <c r="G124" s="29">
        <f t="shared" si="24"/>
        <v>217.31531671242871</v>
      </c>
      <c r="H124" s="28">
        <f t="shared" si="26"/>
        <v>0</v>
      </c>
    </row>
    <row r="125" spans="1:8" ht="45" x14ac:dyDescent="0.25">
      <c r="A125" s="93" t="s">
        <v>287</v>
      </c>
      <c r="B125" s="93">
        <v>94115</v>
      </c>
      <c r="C125" s="97" t="s">
        <v>609</v>
      </c>
      <c r="D125" s="26" t="s">
        <v>29</v>
      </c>
      <c r="E125" s="98">
        <f>'8 - Dren. Sup. - Poços e Bocas'!I52</f>
        <v>0</v>
      </c>
      <c r="F125" s="106">
        <v>57.98</v>
      </c>
      <c r="G125" s="29">
        <f t="shared" si="24"/>
        <v>76.026923689052168</v>
      </c>
      <c r="H125" s="28">
        <f t="shared" si="26"/>
        <v>0</v>
      </c>
    </row>
    <row r="126" spans="1:8" ht="45" x14ac:dyDescent="0.25">
      <c r="A126" s="93" t="s">
        <v>288</v>
      </c>
      <c r="B126" s="93">
        <v>94116</v>
      </c>
      <c r="C126" s="97" t="s">
        <v>610</v>
      </c>
      <c r="D126" s="26" t="s">
        <v>29</v>
      </c>
      <c r="E126" s="98">
        <f>'8 - Dren. Sup. - Poços e Bocas'!I53</f>
        <v>0</v>
      </c>
      <c r="F126" s="106">
        <v>136.21</v>
      </c>
      <c r="G126" s="29">
        <f t="shared" si="24"/>
        <v>178.60688643818207</v>
      </c>
      <c r="H126" s="28">
        <f t="shared" si="26"/>
        <v>0</v>
      </c>
    </row>
    <row r="127" spans="1:8" ht="45" x14ac:dyDescent="0.25">
      <c r="A127" s="93" t="s">
        <v>289</v>
      </c>
      <c r="B127" s="93">
        <v>94117</v>
      </c>
      <c r="C127" s="97" t="s">
        <v>611</v>
      </c>
      <c r="D127" s="26" t="s">
        <v>29</v>
      </c>
      <c r="E127" s="98">
        <f>'8 - Dren. Sup. - Poços e Bocas'!I54</f>
        <v>0</v>
      </c>
      <c r="F127" s="106">
        <v>62.21</v>
      </c>
      <c r="G127" s="29">
        <f t="shared" si="24"/>
        <v>81.573558514935073</v>
      </c>
      <c r="H127" s="28">
        <f t="shared" si="26"/>
        <v>0</v>
      </c>
    </row>
    <row r="128" spans="1:8" ht="45" x14ac:dyDescent="0.25">
      <c r="A128" s="93" t="s">
        <v>290</v>
      </c>
      <c r="B128" s="93">
        <v>94118</v>
      </c>
      <c r="C128" s="97" t="s">
        <v>612</v>
      </c>
      <c r="D128" s="26" t="s">
        <v>29</v>
      </c>
      <c r="E128" s="98">
        <f>'8 - Dren. Sup. - Poços e Bocas'!I55</f>
        <v>0</v>
      </c>
      <c r="F128" s="106">
        <v>141.16999999999999</v>
      </c>
      <c r="G128" s="29">
        <f t="shared" si="24"/>
        <v>185.1107419314159</v>
      </c>
      <c r="H128" s="28">
        <f t="shared" si="26"/>
        <v>0</v>
      </c>
    </row>
    <row r="129" spans="1:8" x14ac:dyDescent="0.25">
      <c r="A129" s="88" t="s">
        <v>219</v>
      </c>
      <c r="B129" s="107"/>
      <c r="C129" s="108" t="s">
        <v>189</v>
      </c>
      <c r="D129" s="109"/>
      <c r="E129" s="109"/>
      <c r="F129" s="91" t="s">
        <v>49</v>
      </c>
      <c r="G129" s="92"/>
      <c r="H129" s="92">
        <f>SUM(H130:H143)</f>
        <v>0</v>
      </c>
    </row>
    <row r="130" spans="1:8" ht="45" x14ac:dyDescent="0.25">
      <c r="A130" s="93" t="s">
        <v>291</v>
      </c>
      <c r="B130" s="93">
        <v>92210</v>
      </c>
      <c r="C130" s="110" t="s">
        <v>161</v>
      </c>
      <c r="D130" s="26" t="s">
        <v>41</v>
      </c>
      <c r="E130" s="98">
        <f>'8 - Dren. Sup. - Poços e Bocas'!I57</f>
        <v>0</v>
      </c>
      <c r="F130" s="106">
        <v>77.73</v>
      </c>
      <c r="G130" s="29">
        <f t="shared" ref="G130:G143" si="27">F130*(1+$G$5)</f>
        <v>101.92433215505392</v>
      </c>
      <c r="H130" s="28">
        <f t="shared" ref="H130" si="28">G130*E130</f>
        <v>0</v>
      </c>
    </row>
    <row r="131" spans="1:8" ht="45" x14ac:dyDescent="0.25">
      <c r="A131" s="93" t="s">
        <v>292</v>
      </c>
      <c r="B131" s="93">
        <v>92211</v>
      </c>
      <c r="C131" s="100" t="s">
        <v>162</v>
      </c>
      <c r="D131" s="26" t="s">
        <v>41</v>
      </c>
      <c r="E131" s="98">
        <f>'8 - Dren. Sup. - Poços e Bocas'!I58</f>
        <v>0</v>
      </c>
      <c r="F131" s="106">
        <v>99.59</v>
      </c>
      <c r="G131" s="29">
        <f t="shared" si="27"/>
        <v>130.58850172805634</v>
      </c>
      <c r="H131" s="28">
        <f t="shared" ref="H131:H143" si="29">G131*E131</f>
        <v>0</v>
      </c>
    </row>
    <row r="132" spans="1:8" ht="45" x14ac:dyDescent="0.25">
      <c r="A132" s="93" t="s">
        <v>293</v>
      </c>
      <c r="B132" s="93">
        <v>92212</v>
      </c>
      <c r="C132" s="100" t="s">
        <v>163</v>
      </c>
      <c r="D132" s="26" t="s">
        <v>41</v>
      </c>
      <c r="E132" s="98">
        <f>'8 - Dren. Sup. - Poços e Bocas'!I59</f>
        <v>0</v>
      </c>
      <c r="F132" s="106">
        <v>127.02</v>
      </c>
      <c r="G132" s="29">
        <f t="shared" si="27"/>
        <v>166.55639611906531</v>
      </c>
      <c r="H132" s="28">
        <f t="shared" si="29"/>
        <v>0</v>
      </c>
    </row>
    <row r="133" spans="1:8" ht="45" x14ac:dyDescent="0.25">
      <c r="A133" s="93" t="s">
        <v>294</v>
      </c>
      <c r="B133" s="93">
        <v>92213</v>
      </c>
      <c r="C133" s="100" t="s">
        <v>164</v>
      </c>
      <c r="D133" s="26" t="s">
        <v>41</v>
      </c>
      <c r="E133" s="98">
        <f>'8 - Dren. Sup. - Poços e Bocas'!I60</f>
        <v>0</v>
      </c>
      <c r="F133" s="106">
        <v>167.8</v>
      </c>
      <c r="G133" s="29">
        <f t="shared" si="27"/>
        <v>220.02962737190333</v>
      </c>
      <c r="H133" s="28">
        <f t="shared" si="29"/>
        <v>0</v>
      </c>
    </row>
    <row r="134" spans="1:8" ht="45" x14ac:dyDescent="0.25">
      <c r="A134" s="93" t="s">
        <v>295</v>
      </c>
      <c r="B134" s="93">
        <v>92214</v>
      </c>
      <c r="C134" s="100" t="s">
        <v>165</v>
      </c>
      <c r="D134" s="26" t="s">
        <v>41</v>
      </c>
      <c r="E134" s="98">
        <f>'8 - Dren. Sup. - Poços e Bocas'!I61</f>
        <v>0</v>
      </c>
      <c r="F134" s="106">
        <v>191.46</v>
      </c>
      <c r="G134" s="29">
        <f t="shared" si="27"/>
        <v>251.05406708357933</v>
      </c>
      <c r="H134" s="28">
        <f t="shared" si="29"/>
        <v>0</v>
      </c>
    </row>
    <row r="135" spans="1:8" ht="45" x14ac:dyDescent="0.25">
      <c r="A135" s="93" t="s">
        <v>296</v>
      </c>
      <c r="B135" s="93">
        <v>92215</v>
      </c>
      <c r="C135" s="100" t="s">
        <v>166</v>
      </c>
      <c r="D135" s="26" t="s">
        <v>41</v>
      </c>
      <c r="E135" s="98">
        <f>'8 - Dren. Sup. - Poços e Bocas'!I62</f>
        <v>0</v>
      </c>
      <c r="F135" s="106">
        <v>231.13</v>
      </c>
      <c r="G135" s="29">
        <f t="shared" si="27"/>
        <v>303.07179841756863</v>
      </c>
      <c r="H135" s="28">
        <f t="shared" si="29"/>
        <v>0</v>
      </c>
    </row>
    <row r="136" spans="1:8" ht="45" x14ac:dyDescent="0.25">
      <c r="A136" s="93" t="s">
        <v>297</v>
      </c>
      <c r="B136" s="93">
        <v>92216</v>
      </c>
      <c r="C136" s="100" t="s">
        <v>167</v>
      </c>
      <c r="D136" s="26" t="s">
        <v>41</v>
      </c>
      <c r="E136" s="98">
        <f>'8 - Dren. Sup. - Poços e Bocas'!I63</f>
        <v>0</v>
      </c>
      <c r="F136" s="106">
        <v>258.97000000000003</v>
      </c>
      <c r="G136" s="29">
        <f t="shared" si="27"/>
        <v>339.57730989571996</v>
      </c>
      <c r="H136" s="28">
        <f t="shared" si="29"/>
        <v>0</v>
      </c>
    </row>
    <row r="137" spans="1:8" ht="45" x14ac:dyDescent="0.25">
      <c r="A137" s="93" t="s">
        <v>298</v>
      </c>
      <c r="B137" s="93">
        <v>92219</v>
      </c>
      <c r="C137" s="100" t="s">
        <v>168</v>
      </c>
      <c r="D137" s="26" t="s">
        <v>41</v>
      </c>
      <c r="E137" s="98">
        <f>'8 - Dren. Sup. - Poços e Bocas'!I64</f>
        <v>0</v>
      </c>
      <c r="F137" s="106">
        <v>83.39</v>
      </c>
      <c r="G137" s="29">
        <f t="shared" si="27"/>
        <v>109.34607047999415</v>
      </c>
      <c r="H137" s="28">
        <f t="shared" si="29"/>
        <v>0</v>
      </c>
    </row>
    <row r="138" spans="1:8" ht="45" x14ac:dyDescent="0.25">
      <c r="A138" s="93" t="s">
        <v>299</v>
      </c>
      <c r="B138" s="93">
        <v>92220</v>
      </c>
      <c r="C138" s="100" t="s">
        <v>169</v>
      </c>
      <c r="D138" s="26" t="s">
        <v>41</v>
      </c>
      <c r="E138" s="98">
        <f>'8 - Dren. Sup. - Poços e Bocas'!I65</f>
        <v>0</v>
      </c>
      <c r="F138" s="106">
        <v>106.6</v>
      </c>
      <c r="G138" s="29">
        <f t="shared" si="27"/>
        <v>139.78044265700174</v>
      </c>
      <c r="H138" s="28">
        <f t="shared" si="29"/>
        <v>0</v>
      </c>
    </row>
    <row r="139" spans="1:8" ht="45" x14ac:dyDescent="0.25">
      <c r="A139" s="93" t="s">
        <v>300</v>
      </c>
      <c r="B139" s="93">
        <v>92221</v>
      </c>
      <c r="C139" s="100" t="s">
        <v>170</v>
      </c>
      <c r="D139" s="26" t="s">
        <v>41</v>
      </c>
      <c r="E139" s="98">
        <f>'8 - Dren. Sup. - Poços e Bocas'!I66</f>
        <v>0</v>
      </c>
      <c r="F139" s="106">
        <v>135.22999999999999</v>
      </c>
      <c r="G139" s="29">
        <f t="shared" si="27"/>
        <v>177.32185047379312</v>
      </c>
      <c r="H139" s="28">
        <f t="shared" si="29"/>
        <v>0</v>
      </c>
    </row>
    <row r="140" spans="1:8" ht="45" x14ac:dyDescent="0.25">
      <c r="A140" s="93" t="s">
        <v>301</v>
      </c>
      <c r="B140" s="93">
        <v>92222</v>
      </c>
      <c r="C140" s="100" t="s">
        <v>171</v>
      </c>
      <c r="D140" s="26" t="s">
        <v>41</v>
      </c>
      <c r="E140" s="98">
        <f>'8 - Dren. Sup. - Poços e Bocas'!I67</f>
        <v>0</v>
      </c>
      <c r="F140" s="106">
        <v>177.34</v>
      </c>
      <c r="G140" s="29">
        <f t="shared" si="27"/>
        <v>232.53905910687328</v>
      </c>
      <c r="H140" s="28">
        <f t="shared" si="29"/>
        <v>0</v>
      </c>
    </row>
    <row r="141" spans="1:8" ht="45" x14ac:dyDescent="0.25">
      <c r="A141" s="93" t="s">
        <v>302</v>
      </c>
      <c r="B141" s="93">
        <v>92223</v>
      </c>
      <c r="C141" s="100" t="s">
        <v>172</v>
      </c>
      <c r="D141" s="26" t="s">
        <v>41</v>
      </c>
      <c r="E141" s="98">
        <f>'8 - Dren. Sup. - Poços e Bocas'!I68</f>
        <v>0</v>
      </c>
      <c r="F141" s="106">
        <v>202.15</v>
      </c>
      <c r="G141" s="29">
        <f t="shared" si="27"/>
        <v>265.07144918492406</v>
      </c>
      <c r="H141" s="28">
        <f t="shared" si="29"/>
        <v>0</v>
      </c>
    </row>
    <row r="142" spans="1:8" ht="45" x14ac:dyDescent="0.25">
      <c r="A142" s="93" t="s">
        <v>303</v>
      </c>
      <c r="B142" s="93">
        <v>92224</v>
      </c>
      <c r="C142" s="100" t="s">
        <v>173</v>
      </c>
      <c r="D142" s="26" t="s">
        <v>41</v>
      </c>
      <c r="E142" s="98">
        <f>'8 - Dren. Sup. - Poços e Bocas'!I69</f>
        <v>0</v>
      </c>
      <c r="F142" s="106">
        <v>242.99</v>
      </c>
      <c r="G142" s="29">
        <f t="shared" si="27"/>
        <v>318.6233561090512</v>
      </c>
      <c r="H142" s="28">
        <f t="shared" si="29"/>
        <v>0</v>
      </c>
    </row>
    <row r="143" spans="1:8" ht="45" x14ac:dyDescent="0.25">
      <c r="A143" s="93" t="s">
        <v>304</v>
      </c>
      <c r="B143" s="93">
        <v>92226</v>
      </c>
      <c r="C143" s="100" t="s">
        <v>174</v>
      </c>
      <c r="D143" s="26" t="s">
        <v>41</v>
      </c>
      <c r="E143" s="98">
        <f>'8 - Dren. Sup. - Poços e Bocas'!I70</f>
        <v>0</v>
      </c>
      <c r="F143" s="106">
        <v>272.24</v>
      </c>
      <c r="G143" s="29">
        <f t="shared" si="27"/>
        <v>356.97774586249682</v>
      </c>
      <c r="H143" s="28">
        <f t="shared" si="29"/>
        <v>0</v>
      </c>
    </row>
    <row r="144" spans="1:8" x14ac:dyDescent="0.25">
      <c r="A144" s="88" t="s">
        <v>305</v>
      </c>
      <c r="B144" s="88"/>
      <c r="C144" s="111" t="s">
        <v>175</v>
      </c>
      <c r="D144" s="112"/>
      <c r="E144" s="112"/>
      <c r="F144" s="91" t="s">
        <v>49</v>
      </c>
      <c r="G144" s="92"/>
      <c r="H144" s="92">
        <f>SUM(H145:H150)</f>
        <v>0</v>
      </c>
    </row>
    <row r="145" spans="1:8" ht="45" x14ac:dyDescent="0.25">
      <c r="A145" s="93" t="s">
        <v>306</v>
      </c>
      <c r="B145" s="93" t="s">
        <v>177</v>
      </c>
      <c r="C145" s="100" t="s">
        <v>176</v>
      </c>
      <c r="D145" s="26" t="s">
        <v>178</v>
      </c>
      <c r="E145" s="98">
        <f>'8 - Dren. Sup. - Poços e Bocas'!I72</f>
        <v>0</v>
      </c>
      <c r="F145" s="106">
        <v>1572.89</v>
      </c>
      <c r="G145" s="29">
        <f t="shared" ref="G145:G150" si="30">F145*(1+$G$5)</f>
        <v>2062.4696102323783</v>
      </c>
      <c r="H145" s="28">
        <f t="shared" ref="H145" si="31">G145*E145</f>
        <v>0</v>
      </c>
    </row>
    <row r="146" spans="1:8" ht="45" x14ac:dyDescent="0.25">
      <c r="A146" s="93" t="s">
        <v>307</v>
      </c>
      <c r="B146" s="93" t="s">
        <v>180</v>
      </c>
      <c r="C146" s="97" t="s">
        <v>179</v>
      </c>
      <c r="D146" s="26" t="s">
        <v>178</v>
      </c>
      <c r="E146" s="98">
        <f>'8 - Dren. Sup. - Poços e Bocas'!I73</f>
        <v>0</v>
      </c>
      <c r="F146" s="106">
        <v>1804.73</v>
      </c>
      <c r="G146" s="29">
        <f t="shared" si="30"/>
        <v>2366.4724040935344</v>
      </c>
      <c r="H146" s="28">
        <f t="shared" ref="H146:H150" si="32">G146*E146</f>
        <v>0</v>
      </c>
    </row>
    <row r="147" spans="1:8" ht="45" x14ac:dyDescent="0.25">
      <c r="A147" s="93" t="s">
        <v>308</v>
      </c>
      <c r="B147" s="93" t="s">
        <v>182</v>
      </c>
      <c r="C147" s="97" t="s">
        <v>181</v>
      </c>
      <c r="D147" s="26" t="s">
        <v>178</v>
      </c>
      <c r="E147" s="98">
        <f>'8 - Dren. Sup. - Poços e Bocas'!I74</f>
        <v>0</v>
      </c>
      <c r="F147" s="106">
        <v>1952.01</v>
      </c>
      <c r="G147" s="29">
        <f t="shared" si="30"/>
        <v>2559.5949518845591</v>
      </c>
      <c r="H147" s="28">
        <f t="shared" si="32"/>
        <v>0</v>
      </c>
    </row>
    <row r="148" spans="1:8" ht="45" x14ac:dyDescent="0.25">
      <c r="A148" s="93" t="s">
        <v>309</v>
      </c>
      <c r="B148" s="93" t="s">
        <v>184</v>
      </c>
      <c r="C148" s="97" t="s">
        <v>183</v>
      </c>
      <c r="D148" s="26" t="s">
        <v>178</v>
      </c>
      <c r="E148" s="98">
        <f>'8 - Dren. Sup. - Poços e Bocas'!I75</f>
        <v>0</v>
      </c>
      <c r="F148" s="106">
        <v>2229.91</v>
      </c>
      <c r="G148" s="29">
        <f t="shared" si="30"/>
        <v>2923.994436071996</v>
      </c>
      <c r="H148" s="28">
        <f t="shared" si="32"/>
        <v>0</v>
      </c>
    </row>
    <row r="149" spans="1:8" ht="47.1" customHeight="1" x14ac:dyDescent="0.25">
      <c r="A149" s="93" t="s">
        <v>310</v>
      </c>
      <c r="B149" s="93" t="s">
        <v>186</v>
      </c>
      <c r="C149" s="97" t="s">
        <v>185</v>
      </c>
      <c r="D149" s="26" t="s">
        <v>178</v>
      </c>
      <c r="E149" s="98">
        <f>'8 - Dren. Sup. - Poços e Bocas'!I76</f>
        <v>0</v>
      </c>
      <c r="F149" s="106">
        <v>2588.59</v>
      </c>
      <c r="G149" s="29">
        <f t="shared" si="30"/>
        <v>3394.3175990383506</v>
      </c>
      <c r="H149" s="28">
        <f t="shared" si="32"/>
        <v>0</v>
      </c>
    </row>
    <row r="150" spans="1:8" ht="45" x14ac:dyDescent="0.25">
      <c r="A150" s="93" t="s">
        <v>311</v>
      </c>
      <c r="B150" s="93" t="s">
        <v>187</v>
      </c>
      <c r="C150" s="97" t="s">
        <v>188</v>
      </c>
      <c r="D150" s="26" t="s">
        <v>178</v>
      </c>
      <c r="E150" s="98">
        <f>'8 - Dren. Sup. - Poços e Bocas'!I77</f>
        <v>0</v>
      </c>
      <c r="F150" s="106">
        <v>2887.05</v>
      </c>
      <c r="G150" s="29">
        <f t="shared" si="30"/>
        <v>3785.6766132541925</v>
      </c>
      <c r="H150" s="28">
        <f t="shared" si="32"/>
        <v>0</v>
      </c>
    </row>
    <row r="151" spans="1:8" x14ac:dyDescent="0.25">
      <c r="A151" s="88" t="s">
        <v>325</v>
      </c>
      <c r="B151" s="88"/>
      <c r="C151" s="108" t="s">
        <v>205</v>
      </c>
      <c r="D151" s="109"/>
      <c r="E151" s="109"/>
      <c r="F151" s="91" t="s">
        <v>49</v>
      </c>
      <c r="G151" s="92"/>
      <c r="H151" s="92">
        <f>SUM(H152:H162)</f>
        <v>0</v>
      </c>
    </row>
    <row r="152" spans="1:8" ht="60" x14ac:dyDescent="0.25">
      <c r="A152" s="93" t="s">
        <v>312</v>
      </c>
      <c r="B152" s="93">
        <v>93374</v>
      </c>
      <c r="C152" s="100" t="s">
        <v>207</v>
      </c>
      <c r="D152" s="26" t="s">
        <v>29</v>
      </c>
      <c r="E152" s="77">
        <f>'8 - Dren. Sup. - Poços e Bocas'!I79</f>
        <v>0</v>
      </c>
      <c r="F152" s="106">
        <v>14.36</v>
      </c>
      <c r="G152" s="29">
        <f t="shared" ref="G152:G161" si="33">F152*(1+$G$5)</f>
        <v>18.829710661862524</v>
      </c>
      <c r="H152" s="28">
        <f t="shared" ref="H152:H161" si="34">G152*E152</f>
        <v>0</v>
      </c>
    </row>
    <row r="153" spans="1:8" ht="60" x14ac:dyDescent="0.25">
      <c r="A153" s="93" t="s">
        <v>313</v>
      </c>
      <c r="B153" s="93">
        <v>93375</v>
      </c>
      <c r="C153" s="100" t="s">
        <v>208</v>
      </c>
      <c r="D153" s="26" t="s">
        <v>29</v>
      </c>
      <c r="E153" s="77">
        <f>'8 - Dren. Sup. - Poços e Bocas'!I80</f>
        <v>0</v>
      </c>
      <c r="F153" s="106">
        <v>11.02</v>
      </c>
      <c r="G153" s="29">
        <f t="shared" si="33"/>
        <v>14.450098293434889</v>
      </c>
      <c r="H153" s="28">
        <f t="shared" si="34"/>
        <v>0</v>
      </c>
    </row>
    <row r="154" spans="1:8" ht="60" x14ac:dyDescent="0.25">
      <c r="A154" s="93" t="s">
        <v>314</v>
      </c>
      <c r="B154" s="93">
        <v>93376</v>
      </c>
      <c r="C154" s="100" t="s">
        <v>209</v>
      </c>
      <c r="D154" s="26" t="s">
        <v>29</v>
      </c>
      <c r="E154" s="77">
        <f>'8 - Dren. Sup. - Poços e Bocas'!I81</f>
        <v>0</v>
      </c>
      <c r="F154" s="106">
        <v>8.99</v>
      </c>
      <c r="G154" s="29">
        <f t="shared" si="33"/>
        <v>11.788238081486359</v>
      </c>
      <c r="H154" s="28">
        <f t="shared" si="34"/>
        <v>0</v>
      </c>
    </row>
    <row r="155" spans="1:8" ht="60" x14ac:dyDescent="0.25">
      <c r="A155" s="93" t="s">
        <v>315</v>
      </c>
      <c r="B155" s="93">
        <v>93377</v>
      </c>
      <c r="C155" s="100" t="s">
        <v>210</v>
      </c>
      <c r="D155" s="26" t="s">
        <v>29</v>
      </c>
      <c r="E155" s="77">
        <f>'8 - Dren. Sup. - Poços e Bocas'!I82</f>
        <v>0</v>
      </c>
      <c r="F155" s="106">
        <v>6.03</v>
      </c>
      <c r="G155" s="29">
        <f t="shared" si="33"/>
        <v>7.9069049645564782</v>
      </c>
      <c r="H155" s="28">
        <f t="shared" si="34"/>
        <v>0</v>
      </c>
    </row>
    <row r="156" spans="1:8" ht="60" x14ac:dyDescent="0.25">
      <c r="A156" s="93" t="s">
        <v>316</v>
      </c>
      <c r="B156" s="93">
        <v>93378</v>
      </c>
      <c r="C156" s="100" t="s">
        <v>211</v>
      </c>
      <c r="D156" s="26" t="s">
        <v>29</v>
      </c>
      <c r="E156" s="77">
        <f>'8 - Dren. Sup. - Poços e Bocas'!I83</f>
        <v>0</v>
      </c>
      <c r="F156" s="106">
        <v>13.39</v>
      </c>
      <c r="G156" s="29">
        <f t="shared" si="33"/>
        <v>17.557787309355099</v>
      </c>
      <c r="H156" s="28">
        <f t="shared" si="34"/>
        <v>0</v>
      </c>
    </row>
    <row r="157" spans="1:8" ht="60" x14ac:dyDescent="0.25">
      <c r="A157" s="93" t="s">
        <v>317</v>
      </c>
      <c r="B157" s="93">
        <v>93379</v>
      </c>
      <c r="C157" s="100" t="s">
        <v>212</v>
      </c>
      <c r="D157" s="26" t="s">
        <v>29</v>
      </c>
      <c r="E157" s="77">
        <f>'8 - Dren. Sup. - Poços e Bocas'!I84</f>
        <v>0</v>
      </c>
      <c r="F157" s="106">
        <v>10.28</v>
      </c>
      <c r="G157" s="29">
        <f t="shared" si="33"/>
        <v>13.479765014202419</v>
      </c>
      <c r="H157" s="28">
        <f t="shared" si="34"/>
        <v>0</v>
      </c>
    </row>
    <row r="158" spans="1:8" ht="60" x14ac:dyDescent="0.25">
      <c r="A158" s="93" t="s">
        <v>318</v>
      </c>
      <c r="B158" s="93">
        <v>93380</v>
      </c>
      <c r="C158" s="100" t="s">
        <v>213</v>
      </c>
      <c r="D158" s="26" t="s">
        <v>29</v>
      </c>
      <c r="E158" s="77">
        <f>'8 - Dren. Sup. - Poços e Bocas'!I85</f>
        <v>0</v>
      </c>
      <c r="F158" s="106">
        <v>8.42</v>
      </c>
      <c r="G158" s="29">
        <f t="shared" si="33"/>
        <v>11.040819204239726</v>
      </c>
      <c r="H158" s="28">
        <f t="shared" si="34"/>
        <v>0</v>
      </c>
    </row>
    <row r="159" spans="1:8" ht="60" x14ac:dyDescent="0.25">
      <c r="A159" s="93" t="s">
        <v>319</v>
      </c>
      <c r="B159" s="93">
        <v>93381</v>
      </c>
      <c r="C159" s="100" t="s">
        <v>214</v>
      </c>
      <c r="D159" s="26" t="s">
        <v>29</v>
      </c>
      <c r="E159" s="77">
        <f>'8 - Dren. Sup. - Poços e Bocas'!I86</f>
        <v>0</v>
      </c>
      <c r="F159" s="106">
        <v>5.61</v>
      </c>
      <c r="G159" s="29">
        <f t="shared" si="33"/>
        <v>7.3561752655326442</v>
      </c>
      <c r="H159" s="28">
        <f t="shared" si="34"/>
        <v>0</v>
      </c>
    </row>
    <row r="160" spans="1:8" ht="30" x14ac:dyDescent="0.25">
      <c r="A160" s="93" t="s">
        <v>320</v>
      </c>
      <c r="B160" s="93">
        <v>93382</v>
      </c>
      <c r="C160" s="100" t="s">
        <v>215</v>
      </c>
      <c r="D160" s="26" t="s">
        <v>29</v>
      </c>
      <c r="E160" s="77">
        <f>'8 - Dren. Sup. - Poços e Bocas'!I87</f>
        <v>0</v>
      </c>
      <c r="F160" s="106">
        <v>16.649999999999999</v>
      </c>
      <c r="G160" s="29">
        <f t="shared" si="33"/>
        <v>21.832498782730571</v>
      </c>
      <c r="H160" s="28">
        <f t="shared" si="34"/>
        <v>0</v>
      </c>
    </row>
    <row r="161" spans="1:8" ht="15.75" x14ac:dyDescent="0.25">
      <c r="A161" s="93" t="s">
        <v>321</v>
      </c>
      <c r="B161" s="93">
        <v>96995</v>
      </c>
      <c r="C161" s="100" t="s">
        <v>216</v>
      </c>
      <c r="D161" s="26" t="s">
        <v>29</v>
      </c>
      <c r="E161" s="77">
        <f>'8 - Dren. Sup. - Poços e Bocas'!I88</f>
        <v>0</v>
      </c>
      <c r="F161" s="106">
        <v>25.42</v>
      </c>
      <c r="G161" s="29">
        <f t="shared" si="33"/>
        <v>33.332259402823496</v>
      </c>
      <c r="H161" s="28">
        <f t="shared" si="34"/>
        <v>0</v>
      </c>
    </row>
    <row r="162" spans="1:8" ht="15.75" x14ac:dyDescent="0.25">
      <c r="A162" s="93" t="s">
        <v>322</v>
      </c>
      <c r="B162" s="93">
        <v>83346</v>
      </c>
      <c r="C162" s="97" t="s">
        <v>206</v>
      </c>
      <c r="D162" s="26" t="s">
        <v>29</v>
      </c>
      <c r="E162" s="77">
        <f>'8 - Dren. Sup. - Poços e Bocas'!I89</f>
        <v>0</v>
      </c>
      <c r="F162" s="106">
        <v>0.77</v>
      </c>
      <c r="G162" s="29">
        <f>F162*(1+$G$5)</f>
        <v>1.0096711148770297</v>
      </c>
      <c r="H162" s="28">
        <f t="shared" ref="H162" si="35">G162*E162</f>
        <v>0</v>
      </c>
    </row>
    <row r="163" spans="1:8" x14ac:dyDescent="0.25">
      <c r="A163" s="88" t="s">
        <v>323</v>
      </c>
      <c r="B163" s="88"/>
      <c r="C163" s="111" t="s">
        <v>190</v>
      </c>
      <c r="D163" s="112"/>
      <c r="E163" s="112"/>
      <c r="F163" s="91" t="s">
        <v>49</v>
      </c>
      <c r="G163" s="92"/>
      <c r="H163" s="92">
        <f>SUM(H164:H164)</f>
        <v>0</v>
      </c>
    </row>
    <row r="164" spans="1:8" ht="45" x14ac:dyDescent="0.25">
      <c r="A164" s="93" t="s">
        <v>324</v>
      </c>
      <c r="B164" s="113">
        <v>83659</v>
      </c>
      <c r="C164" s="95" t="s">
        <v>589</v>
      </c>
      <c r="D164" s="105" t="s">
        <v>178</v>
      </c>
      <c r="E164" s="98">
        <f>'8 - Dren. Sup. - Poços e Bocas'!I91</f>
        <v>0</v>
      </c>
      <c r="F164" s="106">
        <v>546.6</v>
      </c>
      <c r="G164" s="29">
        <f t="shared" ref="G164" si="36">F164*(1+$G$5)</f>
        <v>716.73536544387582</v>
      </c>
      <c r="H164" s="28">
        <f t="shared" ref="H164" si="37">G164*E164</f>
        <v>0</v>
      </c>
    </row>
    <row r="165" spans="1:8" x14ac:dyDescent="0.25">
      <c r="A165" s="18">
        <v>9</v>
      </c>
      <c r="B165" s="60"/>
      <c r="C165" s="114" t="s">
        <v>63</v>
      </c>
      <c r="D165" s="115"/>
      <c r="E165" s="115"/>
      <c r="F165" s="21" t="s">
        <v>50</v>
      </c>
      <c r="G165" s="22">
        <f>H165*(1-$G$5)</f>
        <v>0</v>
      </c>
      <c r="H165" s="22">
        <f>SUM(H166:H170)</f>
        <v>0</v>
      </c>
    </row>
    <row r="166" spans="1:8" ht="30" x14ac:dyDescent="0.25">
      <c r="A166" s="13" t="s">
        <v>70</v>
      </c>
      <c r="B166" s="24">
        <v>72888</v>
      </c>
      <c r="C166" s="66" t="s">
        <v>338</v>
      </c>
      <c r="D166" s="26" t="s">
        <v>29</v>
      </c>
      <c r="E166" s="77">
        <f>'9 - Calçadas'!I8</f>
        <v>0</v>
      </c>
      <c r="F166" s="116">
        <v>1.02</v>
      </c>
      <c r="G166" s="29">
        <f>F166*(1+$G$5)</f>
        <v>1.3374864119150263</v>
      </c>
      <c r="H166" s="28">
        <f>G166*E166</f>
        <v>0</v>
      </c>
    </row>
    <row r="167" spans="1:8" ht="30" x14ac:dyDescent="0.25">
      <c r="A167" s="13" t="s">
        <v>71</v>
      </c>
      <c r="B167" s="24">
        <v>94319</v>
      </c>
      <c r="C167" s="66" t="s">
        <v>217</v>
      </c>
      <c r="D167" s="26" t="s">
        <v>29</v>
      </c>
      <c r="E167" s="77">
        <f>'9 - Calçadas'!I9</f>
        <v>0</v>
      </c>
      <c r="F167" s="67">
        <v>28.06</v>
      </c>
      <c r="G167" s="29">
        <f t="shared" ref="G167:G170" si="38">F167*(1+$G$5)</f>
        <v>36.793988939544739</v>
      </c>
      <c r="H167" s="28">
        <f>G167*E167</f>
        <v>0</v>
      </c>
    </row>
    <row r="168" spans="1:8" ht="30" x14ac:dyDescent="0.25">
      <c r="A168" s="13" t="s">
        <v>326</v>
      </c>
      <c r="B168" s="24" t="s">
        <v>64</v>
      </c>
      <c r="C168" s="66" t="s">
        <v>66</v>
      </c>
      <c r="D168" s="26" t="s">
        <v>29</v>
      </c>
      <c r="E168" s="77">
        <f>'9 - Calçadas'!I10</f>
        <v>0</v>
      </c>
      <c r="F168" s="67">
        <v>3.17</v>
      </c>
      <c r="G168" s="29">
        <f t="shared" si="38"/>
        <v>4.1566979664417971</v>
      </c>
      <c r="H168" s="28">
        <f>G168*E168</f>
        <v>0</v>
      </c>
    </row>
    <row r="169" spans="1:8" ht="45" x14ac:dyDescent="0.25">
      <c r="A169" s="13" t="s">
        <v>327</v>
      </c>
      <c r="B169" s="24">
        <v>94990</v>
      </c>
      <c r="C169" s="66" t="s">
        <v>68</v>
      </c>
      <c r="D169" s="26" t="s">
        <v>29</v>
      </c>
      <c r="E169" s="77">
        <f>'9 - Calçadas'!I11</f>
        <v>0</v>
      </c>
      <c r="F169" s="67">
        <v>452.06</v>
      </c>
      <c r="G169" s="29">
        <f t="shared" si="38"/>
        <v>592.76873271598697</v>
      </c>
      <c r="H169" s="28">
        <f>G169*E169</f>
        <v>0</v>
      </c>
    </row>
    <row r="170" spans="1:8" ht="45" x14ac:dyDescent="0.25">
      <c r="A170" s="13" t="s">
        <v>328</v>
      </c>
      <c r="B170" s="24">
        <v>94991</v>
      </c>
      <c r="C170" s="66" t="s">
        <v>117</v>
      </c>
      <c r="D170" s="26" t="s">
        <v>29</v>
      </c>
      <c r="E170" s="77">
        <f>'9 - Calçadas'!I12</f>
        <v>0</v>
      </c>
      <c r="F170" s="67">
        <v>441.33</v>
      </c>
      <c r="G170" s="29">
        <f t="shared" si="38"/>
        <v>578.69890016711611</v>
      </c>
      <c r="H170" s="28">
        <f>G170*E170</f>
        <v>0</v>
      </c>
    </row>
    <row r="171" spans="1:8" x14ac:dyDescent="0.25">
      <c r="A171" s="18">
        <v>10</v>
      </c>
      <c r="B171" s="60"/>
      <c r="C171" s="114" t="s">
        <v>42</v>
      </c>
      <c r="D171" s="115"/>
      <c r="E171" s="115"/>
      <c r="F171" s="21" t="s">
        <v>50</v>
      </c>
      <c r="G171" s="22">
        <f>H171*(1-$G$5)</f>
        <v>0</v>
      </c>
      <c r="H171" s="22">
        <f>SUM(H172:H173)</f>
        <v>0</v>
      </c>
    </row>
    <row r="172" spans="1:8" ht="30" x14ac:dyDescent="0.25">
      <c r="A172" s="13" t="s">
        <v>127</v>
      </c>
      <c r="B172" s="24">
        <v>72947</v>
      </c>
      <c r="C172" s="66" t="s">
        <v>67</v>
      </c>
      <c r="D172" s="26" t="s">
        <v>19</v>
      </c>
      <c r="E172" s="77">
        <f>'10 - Sinalização'!G8</f>
        <v>0</v>
      </c>
      <c r="F172" s="117">
        <v>27.92</v>
      </c>
      <c r="G172" s="29">
        <f t="shared" ref="G172:G173" si="39">F172*(1+$G$5)</f>
        <v>36.610412373203467</v>
      </c>
      <c r="H172" s="28">
        <f>G172*E172</f>
        <v>0</v>
      </c>
    </row>
    <row r="173" spans="1:8" ht="30" x14ac:dyDescent="0.25">
      <c r="A173" s="13" t="s">
        <v>128</v>
      </c>
      <c r="B173" s="24" t="s">
        <v>433</v>
      </c>
      <c r="C173" s="66" t="s">
        <v>596</v>
      </c>
      <c r="D173" s="26" t="s">
        <v>19</v>
      </c>
      <c r="E173" s="77">
        <f>'10 - Sinalização'!G9</f>
        <v>0</v>
      </c>
      <c r="F173" s="118">
        <f>Composições!I15</f>
        <v>72.326999999999998</v>
      </c>
      <c r="G173" s="29">
        <f t="shared" si="39"/>
        <v>94.839587955468716</v>
      </c>
      <c r="H173" s="28">
        <f>G173*E173</f>
        <v>0</v>
      </c>
    </row>
    <row r="174" spans="1:8" x14ac:dyDescent="0.25">
      <c r="A174" s="18">
        <v>11</v>
      </c>
      <c r="B174" s="60"/>
      <c r="C174" s="114" t="s">
        <v>43</v>
      </c>
      <c r="D174" s="115"/>
      <c r="E174" s="115"/>
      <c r="F174" s="21" t="s">
        <v>50</v>
      </c>
      <c r="G174" s="22">
        <f>H174*(1-$G$5)</f>
        <v>0</v>
      </c>
      <c r="H174" s="22">
        <f>SUM(H175:H180)</f>
        <v>0</v>
      </c>
    </row>
    <row r="175" spans="1:8" ht="15.75" x14ac:dyDescent="0.25">
      <c r="A175" s="13" t="s">
        <v>329</v>
      </c>
      <c r="B175" s="24" t="s">
        <v>69</v>
      </c>
      <c r="C175" s="25" t="s">
        <v>232</v>
      </c>
      <c r="D175" s="105" t="s">
        <v>178</v>
      </c>
      <c r="E175" s="77">
        <f>'11 - Identificação'!I8</f>
        <v>0</v>
      </c>
      <c r="F175" s="117">
        <v>87.3</v>
      </c>
      <c r="G175" s="29">
        <f t="shared" ref="G175:G180" si="40">F175*(1+$G$5)</f>
        <v>114.47310172566841</v>
      </c>
      <c r="H175" s="28">
        <f t="shared" ref="H175" si="41">G175*E175</f>
        <v>0</v>
      </c>
    </row>
    <row r="176" spans="1:8" ht="34.5" customHeight="1" x14ac:dyDescent="0.25">
      <c r="A176" s="13" t="s">
        <v>330</v>
      </c>
      <c r="B176" s="119" t="s">
        <v>225</v>
      </c>
      <c r="C176" s="66" t="s">
        <v>231</v>
      </c>
      <c r="D176" s="26" t="s">
        <v>19</v>
      </c>
      <c r="E176" s="77">
        <f>'11 - Identificação'!I9</f>
        <v>0</v>
      </c>
      <c r="F176" s="118">
        <f>'SICRO Desoneração'!L39</f>
        <v>245.61766134097454</v>
      </c>
      <c r="G176" s="29">
        <f t="shared" si="40"/>
        <v>322.06890644107852</v>
      </c>
      <c r="H176" s="28">
        <f t="shared" ref="H176:H180" si="42">G176*E176</f>
        <v>0</v>
      </c>
    </row>
    <row r="177" spans="1:8" ht="34.5" customHeight="1" x14ac:dyDescent="0.25">
      <c r="A177" s="13" t="s">
        <v>331</v>
      </c>
      <c r="B177" s="119" t="s">
        <v>227</v>
      </c>
      <c r="C177" s="66" t="s">
        <v>230</v>
      </c>
      <c r="D177" s="105" t="s">
        <v>178</v>
      </c>
      <c r="E177" s="77">
        <f>'11 - Identificação'!I10</f>
        <v>0</v>
      </c>
      <c r="F177" s="118">
        <f>'SICRO Desoneração'!L103</f>
        <v>235.56727458198424</v>
      </c>
      <c r="G177" s="29">
        <f t="shared" si="40"/>
        <v>308.8902243580979</v>
      </c>
      <c r="H177" s="28">
        <f t="shared" si="42"/>
        <v>0</v>
      </c>
    </row>
    <row r="178" spans="1:8" ht="34.5" customHeight="1" x14ac:dyDescent="0.25">
      <c r="A178" s="13" t="s">
        <v>332</v>
      </c>
      <c r="B178" s="119" t="s">
        <v>228</v>
      </c>
      <c r="C178" s="66" t="s">
        <v>229</v>
      </c>
      <c r="D178" s="105" t="s">
        <v>178</v>
      </c>
      <c r="E178" s="77">
        <f>'11 - Identificação'!I11</f>
        <v>0</v>
      </c>
      <c r="F178" s="118">
        <f>'SICRO Desoneração'!L131</f>
        <v>315.2617460742855</v>
      </c>
      <c r="G178" s="29">
        <f t="shared" si="40"/>
        <v>413.39049173623744</v>
      </c>
      <c r="H178" s="28">
        <f t="shared" si="42"/>
        <v>0</v>
      </c>
    </row>
    <row r="179" spans="1:8" ht="30" x14ac:dyDescent="0.25">
      <c r="A179" s="13" t="s">
        <v>333</v>
      </c>
      <c r="B179" s="119" t="s">
        <v>233</v>
      </c>
      <c r="C179" s="66" t="s">
        <v>234</v>
      </c>
      <c r="D179" s="105" t="s">
        <v>178</v>
      </c>
      <c r="E179" s="77">
        <f>'11 - Identificação'!I12</f>
        <v>0</v>
      </c>
      <c r="F179" s="118">
        <f>'SICRO Desoneração'!L233</f>
        <v>242.98211652700249</v>
      </c>
      <c r="G179" s="29">
        <f t="shared" si="40"/>
        <v>318.61301881688172</v>
      </c>
      <c r="H179" s="28">
        <f t="shared" si="42"/>
        <v>0</v>
      </c>
    </row>
    <row r="180" spans="1:8" ht="30" x14ac:dyDescent="0.25">
      <c r="A180" s="13" t="s">
        <v>334</v>
      </c>
      <c r="B180" s="119" t="s">
        <v>236</v>
      </c>
      <c r="C180" s="66" t="s">
        <v>235</v>
      </c>
      <c r="D180" s="105" t="s">
        <v>178</v>
      </c>
      <c r="E180" s="77">
        <f>'11 - Identificação'!I13</f>
        <v>0</v>
      </c>
      <c r="F180" s="118">
        <f>'SICRO Desoneração'!L261</f>
        <v>236.53738875341591</v>
      </c>
      <c r="G180" s="29">
        <f t="shared" si="40"/>
        <v>310.16229741917249</v>
      </c>
      <c r="H180" s="28">
        <f t="shared" si="42"/>
        <v>0</v>
      </c>
    </row>
    <row r="181" spans="1:8" ht="15" customHeight="1" x14ac:dyDescent="0.25">
      <c r="A181" s="427" t="s">
        <v>441</v>
      </c>
      <c r="B181" s="428"/>
      <c r="C181" s="428"/>
      <c r="D181" s="428"/>
      <c r="E181" s="428"/>
      <c r="F181" s="428"/>
      <c r="G181" s="120" t="e">
        <f>ROUND(G174+G171+G165+G80+G62+G47+G36+G26+G12+G10+G8,2)</f>
        <v>#DIV/0!</v>
      </c>
      <c r="H181" s="120" t="e">
        <f>ROUND(H174+H171+H165+H80+H62+H47+H36+H26+H12+H10+H8,2)</f>
        <v>#DIV/0!</v>
      </c>
    </row>
    <row r="182" spans="1:8" ht="57.75" customHeight="1" x14ac:dyDescent="0.25">
      <c r="A182" s="424" t="s">
        <v>561</v>
      </c>
      <c r="B182" s="425"/>
      <c r="C182" s="425"/>
      <c r="D182" s="425"/>
      <c r="E182" s="425"/>
      <c r="F182" s="425"/>
      <c r="G182" s="425"/>
      <c r="H182" s="426"/>
    </row>
    <row r="183" spans="1:8" ht="84.75" customHeight="1" x14ac:dyDescent="0.25">
      <c r="A183" s="414" t="s">
        <v>588</v>
      </c>
      <c r="B183" s="414"/>
      <c r="C183" s="414"/>
      <c r="D183" s="414"/>
      <c r="E183" s="414"/>
      <c r="F183" s="414"/>
      <c r="G183" s="414"/>
      <c r="H183" s="414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E13:E25 G13:H25 E145:E150 G145:H150 E143 E162 E164 E173:G173 G164:H164 E166:E170 G166:G170 E172 G172 E106 G8:H8 F9 E27 E35 G46:H46 G61:H61 E79 G80 E89 E111 E128 H9 E175:E180 G175:H180 G37:H37 G39:H39 G40:H40 G48:H48 G27:H27 E30 G30:H30 E31 G31:H31 E32 G32:H32 E33 G33:H33 E34 G34:H34 G35:H35 G41:H41 G42:H42 G43:H43 G44:H44 G45:H45 G49:H49 G50:H50 G51:H51 G52:H52 G53:H53 G54:H54 G55:H55 G56:H56 G57:H57 G58:H58 G59:H59 G60:H60 E63 G63:H63 E64 G64:H64 E65 G65:H65 E66 G66:H66 E67 G67:H67 E68 G68:H68 E69 G69:H69 E70 G70:H70 E71 G71:H71 E72 G72:H72 E73 G73:H73 E74 G74:H74 E75 G75:H75 E76 G76:H76 E77 G77:H77 E78 G78:H78 G79:H79 E82 G82:H82 E83 G83:H83 E84 G84:H84 E85 G85:H85 E86 G86:H86 E87 G87:H87 E88 G88:H88 G89:H89 E91 G91:H91 E92 G92:H92 E93 G93:H93 E94 G94:H94 E95 G95:H95 E96 G96:H96 E97 G97:H97 E98 G98:H98 E99 G99:H99 E100 G100:H100 E101 G101:H101 E102 G102:H102 E103 G103:H103 E104 G104:H104 E105 G105:H105 G106:H106 E108 G108:H108 E109 G109:H109 E110 G110:H110 G111:H111 E113 G113:H113 E114 G114:H114 E115 G115:H115 E116 G116:H116 E117 G117:H117 E118 G118:H118 E119 G119:H119 E120 G120:H120 E121 G121:H121 E122 G122:H122 E123 G123:H123 E124 G124:H124 E125 G125:H125 E126 G126:H126 E127 G127:H127 G128:H128 E130 G130:H130 E131 G131:H131 E132 G132:H132 E133 G133:H133 E134 G134:H134 E135 G135:H135 E136 G136:H136 E137 G137:H137 E138 G138:H138 E139 G139:H139 E140 G140:H140 E141 G141:H141 E142 G142:H142 G143:H143 E152 G152:H152 E153 G153:H153 E154 G154:H154 E155 G155:H155 E156 G156:H156 E157 G157:H157 E158 G158:H158 E159 G159:H159 E160 G160:H160 E161 G161:H161 G162:H162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5" sqref="A15:I16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470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3" t="s">
        <v>11</v>
      </c>
      <c r="B3" s="447"/>
      <c r="C3" s="447"/>
      <c r="D3" s="447"/>
      <c r="E3" s="447"/>
      <c r="F3" s="447"/>
      <c r="G3" s="447"/>
      <c r="H3" s="439" t="s">
        <v>15</v>
      </c>
      <c r="I3" s="123" t="s">
        <v>16</v>
      </c>
    </row>
    <row r="4" spans="1:9" x14ac:dyDescent="0.25">
      <c r="A4" s="133" t="s">
        <v>12</v>
      </c>
      <c r="B4" s="447"/>
      <c r="C4" s="447"/>
      <c r="D4" s="447"/>
      <c r="E4" s="447"/>
      <c r="F4" s="447"/>
      <c r="G4" s="447"/>
      <c r="H4" s="439"/>
      <c r="I4" s="124" t="str">
        <f>'PLANILHA ORÇAMENTÁRIA'!H4</f>
        <v>MA - janeiro/2018</v>
      </c>
    </row>
    <row r="5" spans="1:9" x14ac:dyDescent="0.25">
      <c r="A5" s="133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47"/>
      <c r="C6" s="447"/>
      <c r="D6" s="447"/>
      <c r="E6" s="447"/>
      <c r="F6" s="447"/>
      <c r="G6" s="447"/>
      <c r="H6" s="442"/>
      <c r="I6" s="124" t="str">
        <f>'PLANILHA ORÇAMENTÁRIA'!H6</f>
        <v>MA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448</v>
      </c>
    </row>
    <row r="8" spans="1:9" ht="45" x14ac:dyDescent="0.25">
      <c r="A8" s="135" t="s">
        <v>70</v>
      </c>
      <c r="B8" s="194">
        <v>72888</v>
      </c>
      <c r="C8" s="197" t="s">
        <v>338</v>
      </c>
      <c r="D8" s="283" t="s">
        <v>29</v>
      </c>
      <c r="E8" s="154"/>
      <c r="F8" s="312"/>
      <c r="G8" s="312"/>
      <c r="H8" s="312"/>
      <c r="I8" s="147">
        <f>F8*G8*H8</f>
        <v>0</v>
      </c>
    </row>
    <row r="9" spans="1:9" ht="45" x14ac:dyDescent="0.25">
      <c r="A9" s="135" t="s">
        <v>71</v>
      </c>
      <c r="B9" s="194">
        <v>94319</v>
      </c>
      <c r="C9" s="197" t="s">
        <v>217</v>
      </c>
      <c r="D9" s="283" t="s">
        <v>29</v>
      </c>
      <c r="E9" s="154"/>
      <c r="F9" s="312"/>
      <c r="G9" s="312"/>
      <c r="H9" s="312"/>
      <c r="I9" s="147">
        <f t="shared" ref="I9:I12" si="0">F9*G9*H9</f>
        <v>0</v>
      </c>
    </row>
    <row r="10" spans="1:9" ht="30" x14ac:dyDescent="0.25">
      <c r="A10" s="135" t="s">
        <v>326</v>
      </c>
      <c r="B10" s="194" t="s">
        <v>64</v>
      </c>
      <c r="C10" s="197" t="s">
        <v>66</v>
      </c>
      <c r="D10" s="283" t="s">
        <v>29</v>
      </c>
      <c r="E10" s="154"/>
      <c r="F10" s="312"/>
      <c r="G10" s="312"/>
      <c r="H10" s="312"/>
      <c r="I10" s="147">
        <f t="shared" si="0"/>
        <v>0</v>
      </c>
    </row>
    <row r="11" spans="1:9" ht="60" x14ac:dyDescent="0.25">
      <c r="A11" s="135" t="s">
        <v>327</v>
      </c>
      <c r="B11" s="194">
        <v>94990</v>
      </c>
      <c r="C11" s="197" t="s">
        <v>68</v>
      </c>
      <c r="D11" s="283" t="s">
        <v>29</v>
      </c>
      <c r="E11" s="154"/>
      <c r="F11" s="312"/>
      <c r="G11" s="312"/>
      <c r="H11" s="312"/>
      <c r="I11" s="147">
        <f t="shared" si="0"/>
        <v>0</v>
      </c>
    </row>
    <row r="12" spans="1:9" ht="60" x14ac:dyDescent="0.25">
      <c r="A12" s="135" t="s">
        <v>328</v>
      </c>
      <c r="B12" s="194">
        <v>94991</v>
      </c>
      <c r="C12" s="197" t="s">
        <v>117</v>
      </c>
      <c r="D12" s="283" t="s">
        <v>29</v>
      </c>
      <c r="E12" s="154"/>
      <c r="F12" s="312"/>
      <c r="G12" s="312"/>
      <c r="H12" s="312"/>
      <c r="I12" s="147">
        <f t="shared" si="0"/>
        <v>0</v>
      </c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29" t="s">
        <v>580</v>
      </c>
      <c r="B15" s="429"/>
      <c r="C15" s="429"/>
      <c r="D15" s="429"/>
      <c r="E15" s="429"/>
      <c r="F15" s="429"/>
      <c r="G15" s="429"/>
      <c r="H15" s="429"/>
      <c r="I15" s="429"/>
    </row>
    <row r="16" spans="1:9" ht="45" customHeight="1" x14ac:dyDescent="0.25">
      <c r="A16" s="429"/>
      <c r="B16" s="429"/>
      <c r="C16" s="429"/>
      <c r="D16" s="429"/>
      <c r="E16" s="429"/>
      <c r="F16" s="429"/>
      <c r="G16" s="429"/>
      <c r="H16" s="429"/>
      <c r="I16" s="429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A10" activeCellId="6" sqref="A2:G2 A3:A7 B7:G7 F3:G6 A8:E9 G8:G9 A10:G13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45" t="s">
        <v>798</v>
      </c>
      <c r="B1" s="445"/>
      <c r="C1" s="445"/>
      <c r="D1" s="445"/>
      <c r="E1" s="445"/>
      <c r="F1" s="445"/>
      <c r="G1" s="445"/>
    </row>
    <row r="2" spans="1:9" ht="18.75" x14ac:dyDescent="0.25">
      <c r="A2" s="436" t="s">
        <v>471</v>
      </c>
      <c r="B2" s="436"/>
      <c r="C2" s="436"/>
      <c r="D2" s="436"/>
      <c r="E2" s="436"/>
      <c r="F2" s="436"/>
      <c r="G2" s="436"/>
    </row>
    <row r="3" spans="1:9" x14ac:dyDescent="0.25">
      <c r="A3" s="133" t="s">
        <v>11</v>
      </c>
      <c r="B3" s="447"/>
      <c r="C3" s="447"/>
      <c r="D3" s="447"/>
      <c r="E3" s="447"/>
      <c r="F3" s="439" t="s">
        <v>15</v>
      </c>
      <c r="G3" s="123" t="s">
        <v>16</v>
      </c>
    </row>
    <row r="4" spans="1:9" x14ac:dyDescent="0.25">
      <c r="A4" s="133" t="s">
        <v>12</v>
      </c>
      <c r="B4" s="447"/>
      <c r="C4" s="447"/>
      <c r="D4" s="447"/>
      <c r="E4" s="447"/>
      <c r="F4" s="439"/>
      <c r="G4" s="124" t="str">
        <f>'PLANILHA ORÇAMENTÁRIA'!H4</f>
        <v>MA - janeiro/2018</v>
      </c>
    </row>
    <row r="5" spans="1:9" x14ac:dyDescent="0.25">
      <c r="A5" s="133" t="s">
        <v>13</v>
      </c>
      <c r="B5" s="447"/>
      <c r="C5" s="447"/>
      <c r="D5" s="447"/>
      <c r="E5" s="447"/>
      <c r="F5" s="442">
        <f>BDI!I22</f>
        <v>0.31126118815198645</v>
      </c>
      <c r="G5" s="132" t="str">
        <f>'PLANILHA ORÇAMENTÁRIA'!H5</f>
        <v>SICRO</v>
      </c>
    </row>
    <row r="6" spans="1:9" x14ac:dyDescent="0.25">
      <c r="A6" s="133" t="s">
        <v>14</v>
      </c>
      <c r="B6" s="447"/>
      <c r="C6" s="447"/>
      <c r="D6" s="447"/>
      <c r="E6" s="447"/>
      <c r="F6" s="442"/>
      <c r="G6" s="124" t="str">
        <f>'PLANILHA ORÇAMENTÁRIA'!H6</f>
        <v>MA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797</v>
      </c>
      <c r="G7" s="125" t="s">
        <v>448</v>
      </c>
    </row>
    <row r="8" spans="1:9" ht="30" x14ac:dyDescent="0.25">
      <c r="A8" s="135" t="s">
        <v>127</v>
      </c>
      <c r="B8" s="194">
        <v>72947</v>
      </c>
      <c r="C8" s="197" t="s">
        <v>560</v>
      </c>
      <c r="D8" s="283" t="s">
        <v>19</v>
      </c>
      <c r="E8" s="154"/>
      <c r="F8" s="312"/>
      <c r="G8" s="147">
        <f>F8</f>
        <v>0</v>
      </c>
    </row>
    <row r="9" spans="1:9" ht="60" x14ac:dyDescent="0.25">
      <c r="A9" s="135" t="s">
        <v>128</v>
      </c>
      <c r="B9" s="194" t="s">
        <v>433</v>
      </c>
      <c r="C9" s="197" t="s">
        <v>220</v>
      </c>
      <c r="D9" s="283" t="s">
        <v>19</v>
      </c>
      <c r="E9" s="154"/>
      <c r="F9" s="312"/>
      <c r="G9" s="147">
        <f>F9</f>
        <v>0</v>
      </c>
    </row>
    <row r="10" spans="1:9" x14ac:dyDescent="0.25">
      <c r="A10" s="15"/>
      <c r="B10" s="15"/>
      <c r="C10" s="15"/>
      <c r="D10" s="15"/>
      <c r="E10" s="15"/>
      <c r="F10" s="15"/>
      <c r="G10" s="15"/>
    </row>
    <row r="11" spans="1:9" x14ac:dyDescent="0.25">
      <c r="A11" s="15"/>
      <c r="B11" s="15"/>
      <c r="C11" s="15"/>
      <c r="D11" s="15"/>
      <c r="E11" s="15"/>
      <c r="F11" s="15"/>
      <c r="G11" s="15"/>
    </row>
    <row r="12" spans="1:9" ht="45" customHeight="1" x14ac:dyDescent="0.25">
      <c r="A12" s="429" t="s">
        <v>580</v>
      </c>
      <c r="B12" s="429"/>
      <c r="C12" s="429"/>
      <c r="D12" s="429"/>
      <c r="E12" s="429"/>
      <c r="F12" s="429"/>
      <c r="G12" s="429"/>
      <c r="H12" s="317"/>
      <c r="I12" s="317"/>
    </row>
    <row r="13" spans="1:9" ht="45" customHeight="1" x14ac:dyDescent="0.25">
      <c r="A13" s="429"/>
      <c r="B13" s="429"/>
      <c r="C13" s="429"/>
      <c r="D13" s="429"/>
      <c r="E13" s="429"/>
      <c r="F13" s="429"/>
      <c r="G13" s="429"/>
      <c r="H13" s="317"/>
      <c r="I13" s="317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4" activeCellId="9" sqref="A2:I2 A3:A6 A7:I7 H3:I6 A8:D13 E9 F8:I8 H9:I9 F10:I14 A14:I16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472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3" t="s">
        <v>11</v>
      </c>
      <c r="B3" s="447"/>
      <c r="C3" s="447"/>
      <c r="D3" s="447"/>
      <c r="E3" s="447"/>
      <c r="F3" s="447"/>
      <c r="G3" s="447"/>
      <c r="H3" s="439" t="s">
        <v>15</v>
      </c>
      <c r="I3" s="123" t="s">
        <v>16</v>
      </c>
    </row>
    <row r="4" spans="1:9" x14ac:dyDescent="0.25">
      <c r="A4" s="133" t="s">
        <v>12</v>
      </c>
      <c r="B4" s="447"/>
      <c r="C4" s="447"/>
      <c r="D4" s="447"/>
      <c r="E4" s="447"/>
      <c r="F4" s="447"/>
      <c r="G4" s="447"/>
      <c r="H4" s="439"/>
      <c r="I4" s="124" t="str">
        <f>'PLANILHA ORÇAMENTÁRIA'!H4</f>
        <v>MA - janeiro/2018</v>
      </c>
    </row>
    <row r="5" spans="1:9" x14ac:dyDescent="0.25">
      <c r="A5" s="133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47"/>
      <c r="C6" s="447"/>
      <c r="D6" s="447"/>
      <c r="E6" s="447"/>
      <c r="F6" s="447"/>
      <c r="G6" s="447"/>
      <c r="H6" s="442"/>
      <c r="I6" s="124" t="str">
        <f>'PLANILHA ORÇAMENTÁRIA'!H6</f>
        <v>MA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448</v>
      </c>
    </row>
    <row r="8" spans="1:9" ht="15.75" x14ac:dyDescent="0.25">
      <c r="A8" s="135" t="s">
        <v>329</v>
      </c>
      <c r="B8" s="194" t="s">
        <v>69</v>
      </c>
      <c r="C8" s="195" t="s">
        <v>232</v>
      </c>
      <c r="D8" s="270" t="s">
        <v>178</v>
      </c>
      <c r="E8" s="312"/>
      <c r="F8" s="154"/>
      <c r="G8" s="154"/>
      <c r="H8" s="154"/>
      <c r="I8" s="294">
        <f>E8</f>
        <v>0</v>
      </c>
    </row>
    <row r="9" spans="1:9" ht="45" x14ac:dyDescent="0.25">
      <c r="A9" s="135" t="s">
        <v>330</v>
      </c>
      <c r="B9" s="331" t="s">
        <v>225</v>
      </c>
      <c r="C9" s="197" t="s">
        <v>231</v>
      </c>
      <c r="D9" s="283" t="s">
        <v>19</v>
      </c>
      <c r="E9" s="154"/>
      <c r="F9" s="312"/>
      <c r="G9" s="312"/>
      <c r="H9" s="154"/>
      <c r="I9" s="294">
        <f>F9*G9</f>
        <v>0</v>
      </c>
    </row>
    <row r="10" spans="1:9" ht="45" x14ac:dyDescent="0.25">
      <c r="A10" s="135" t="s">
        <v>331</v>
      </c>
      <c r="B10" s="331" t="s">
        <v>227</v>
      </c>
      <c r="C10" s="197" t="s">
        <v>230</v>
      </c>
      <c r="D10" s="270" t="s">
        <v>178</v>
      </c>
      <c r="E10" s="312"/>
      <c r="F10" s="154"/>
      <c r="G10" s="154"/>
      <c r="H10" s="154"/>
      <c r="I10" s="294">
        <f>E10</f>
        <v>0</v>
      </c>
    </row>
    <row r="11" spans="1:9" ht="45" x14ac:dyDescent="0.25">
      <c r="A11" s="135" t="s">
        <v>332</v>
      </c>
      <c r="B11" s="331" t="s">
        <v>228</v>
      </c>
      <c r="C11" s="197" t="s">
        <v>229</v>
      </c>
      <c r="D11" s="270" t="s">
        <v>178</v>
      </c>
      <c r="E11" s="312"/>
      <c r="F11" s="154"/>
      <c r="G11" s="154"/>
      <c r="H11" s="154"/>
      <c r="I11" s="294">
        <f t="shared" ref="I11:I13" si="0">E11</f>
        <v>0</v>
      </c>
    </row>
    <row r="12" spans="1:9" ht="45" x14ac:dyDescent="0.25">
      <c r="A12" s="135" t="s">
        <v>333</v>
      </c>
      <c r="B12" s="331" t="s">
        <v>233</v>
      </c>
      <c r="C12" s="197" t="s">
        <v>234</v>
      </c>
      <c r="D12" s="270" t="s">
        <v>178</v>
      </c>
      <c r="E12" s="312"/>
      <c r="F12" s="154"/>
      <c r="G12" s="154"/>
      <c r="H12" s="154"/>
      <c r="I12" s="294">
        <f t="shared" si="0"/>
        <v>0</v>
      </c>
    </row>
    <row r="13" spans="1:9" ht="45" x14ac:dyDescent="0.25">
      <c r="A13" s="135" t="s">
        <v>334</v>
      </c>
      <c r="B13" s="331" t="s">
        <v>236</v>
      </c>
      <c r="C13" s="197" t="s">
        <v>235</v>
      </c>
      <c r="D13" s="270" t="s">
        <v>178</v>
      </c>
      <c r="E13" s="312"/>
      <c r="F13" s="154"/>
      <c r="G13" s="154"/>
      <c r="H13" s="154"/>
      <c r="I13" s="294">
        <f t="shared" si="0"/>
        <v>0</v>
      </c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29" t="s">
        <v>580</v>
      </c>
      <c r="B15" s="429"/>
      <c r="C15" s="429"/>
      <c r="D15" s="429"/>
      <c r="E15" s="429"/>
      <c r="F15" s="429"/>
      <c r="G15" s="429"/>
      <c r="H15" s="429"/>
      <c r="I15" s="429"/>
    </row>
    <row r="16" spans="1:9" ht="45" customHeight="1" x14ac:dyDescent="0.25">
      <c r="A16" s="429"/>
      <c r="B16" s="429"/>
      <c r="C16" s="429"/>
      <c r="D16" s="429"/>
      <c r="E16" s="429"/>
      <c r="F16" s="429"/>
      <c r="G16" s="429"/>
      <c r="H16" s="429"/>
      <c r="I16" s="429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topLeftCell="A16" zoomScaleNormal="90" zoomScaleSheetLayoutView="100" workbookViewId="0">
      <selection activeCell="M28" sqref="M28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2" t="s">
        <v>51</v>
      </c>
      <c r="B1" s="483"/>
      <c r="C1" s="483"/>
      <c r="D1" s="483"/>
      <c r="E1" s="483"/>
      <c r="F1" s="483"/>
      <c r="G1" s="483"/>
      <c r="H1" s="483"/>
      <c r="I1" s="484"/>
    </row>
    <row r="2" spans="1:9" x14ac:dyDescent="0.25">
      <c r="A2" s="337" t="s">
        <v>11</v>
      </c>
      <c r="B2" s="485"/>
      <c r="C2" s="486"/>
      <c r="D2" s="486"/>
      <c r="E2" s="486"/>
      <c r="F2" s="486"/>
      <c r="G2" s="486"/>
      <c r="H2" s="487"/>
      <c r="I2" s="338" t="s">
        <v>15</v>
      </c>
    </row>
    <row r="3" spans="1:9" x14ac:dyDescent="0.25">
      <c r="A3" s="337" t="s">
        <v>12</v>
      </c>
      <c r="B3" s="485"/>
      <c r="C3" s="486"/>
      <c r="D3" s="486"/>
      <c r="E3" s="486"/>
      <c r="F3" s="486"/>
      <c r="G3" s="486"/>
      <c r="H3" s="487"/>
      <c r="I3" s="488">
        <f>I22</f>
        <v>0.31126118815198645</v>
      </c>
    </row>
    <row r="4" spans="1:9" x14ac:dyDescent="0.25">
      <c r="A4" s="337" t="s">
        <v>13</v>
      </c>
      <c r="B4" s="485"/>
      <c r="C4" s="486"/>
      <c r="D4" s="486"/>
      <c r="E4" s="486"/>
      <c r="F4" s="486"/>
      <c r="G4" s="486"/>
      <c r="H4" s="487"/>
      <c r="I4" s="489"/>
    </row>
    <row r="5" spans="1:9" x14ac:dyDescent="0.25">
      <c r="A5" s="337" t="s">
        <v>14</v>
      </c>
      <c r="B5" s="491"/>
      <c r="C5" s="492"/>
      <c r="D5" s="492"/>
      <c r="E5" s="492"/>
      <c r="F5" s="492"/>
      <c r="G5" s="492"/>
      <c r="H5" s="493"/>
      <c r="I5" s="490"/>
    </row>
    <row r="6" spans="1:9" ht="15.75" customHeight="1" x14ac:dyDescent="0.25">
      <c r="A6" s="502" t="s">
        <v>799</v>
      </c>
      <c r="B6" s="503"/>
      <c r="C6" s="503"/>
      <c r="D6" s="503"/>
      <c r="E6" s="503"/>
      <c r="F6" s="503"/>
      <c r="G6" s="503"/>
      <c r="H6" s="503"/>
      <c r="I6" s="504"/>
    </row>
    <row r="7" spans="1:9" ht="15.75" customHeight="1" thickBot="1" x14ac:dyDescent="0.3">
      <c r="A7" s="339" t="s">
        <v>420</v>
      </c>
      <c r="B7" s="505" t="s">
        <v>430</v>
      </c>
      <c r="C7" s="506"/>
      <c r="D7" s="506"/>
      <c r="E7" s="506"/>
      <c r="F7" s="506"/>
      <c r="G7" s="506"/>
      <c r="H7" s="506"/>
      <c r="I7" s="507"/>
    </row>
    <row r="8" spans="1:9" x14ac:dyDescent="0.25">
      <c r="A8" s="340">
        <v>1</v>
      </c>
      <c r="B8" s="499" t="s">
        <v>421</v>
      </c>
      <c r="C8" s="500"/>
      <c r="D8" s="500"/>
      <c r="E8" s="500"/>
      <c r="F8" s="500"/>
      <c r="G8" s="500"/>
      <c r="H8" s="501"/>
      <c r="I8" s="332">
        <v>4.0099999999999997E-2</v>
      </c>
    </row>
    <row r="9" spans="1:9" x14ac:dyDescent="0.25">
      <c r="A9" s="341">
        <v>2</v>
      </c>
      <c r="B9" s="467" t="s">
        <v>422</v>
      </c>
      <c r="C9" s="468"/>
      <c r="D9" s="468"/>
      <c r="E9" s="468"/>
      <c r="F9" s="468"/>
      <c r="G9" s="468"/>
      <c r="H9" s="469"/>
      <c r="I9" s="333">
        <v>4.0000000000000001E-3</v>
      </c>
    </row>
    <row r="10" spans="1:9" x14ac:dyDescent="0.25">
      <c r="A10" s="341">
        <v>3</v>
      </c>
      <c r="B10" s="467" t="s">
        <v>423</v>
      </c>
      <c r="C10" s="468"/>
      <c r="D10" s="468"/>
      <c r="E10" s="468"/>
      <c r="F10" s="468"/>
      <c r="G10" s="468"/>
      <c r="H10" s="469"/>
      <c r="I10" s="334">
        <v>5.5999999999999999E-3</v>
      </c>
    </row>
    <row r="11" spans="1:9" x14ac:dyDescent="0.25">
      <c r="A11" s="341">
        <v>4</v>
      </c>
      <c r="B11" s="467" t="s">
        <v>424</v>
      </c>
      <c r="C11" s="468"/>
      <c r="D11" s="468"/>
      <c r="E11" s="468"/>
      <c r="F11" s="468"/>
      <c r="G11" s="468"/>
      <c r="H11" s="469"/>
      <c r="I11" s="333">
        <v>1.11E-2</v>
      </c>
    </row>
    <row r="12" spans="1:9" x14ac:dyDescent="0.25">
      <c r="A12" s="341">
        <v>5</v>
      </c>
      <c r="B12" s="467" t="s">
        <v>425</v>
      </c>
      <c r="C12" s="468"/>
      <c r="D12" s="468"/>
      <c r="E12" s="468"/>
      <c r="F12" s="468"/>
      <c r="G12" s="468"/>
      <c r="H12" s="469"/>
      <c r="I12" s="333">
        <v>7.2999999999999995E-2</v>
      </c>
    </row>
    <row r="13" spans="1:9" ht="15.75" thickBot="1" x14ac:dyDescent="0.3">
      <c r="A13" s="342">
        <v>6</v>
      </c>
      <c r="B13" s="511" t="s">
        <v>426</v>
      </c>
      <c r="C13" s="512"/>
      <c r="D13" s="512"/>
      <c r="E13" s="512"/>
      <c r="F13" s="512"/>
      <c r="G13" s="512"/>
      <c r="H13" s="513"/>
      <c r="I13" s="335">
        <f>I20</f>
        <v>0.13150000000000001</v>
      </c>
    </row>
    <row r="14" spans="1:9" x14ac:dyDescent="0.25">
      <c r="A14" s="343"/>
      <c r="B14" s="344"/>
      <c r="C14" s="344"/>
      <c r="D14" s="344"/>
      <c r="E14" s="344"/>
      <c r="F14" s="344"/>
      <c r="G14" s="344"/>
      <c r="H14" s="344"/>
      <c r="I14" s="345"/>
    </row>
    <row r="15" spans="1:9" ht="15.75" thickBot="1" x14ac:dyDescent="0.3">
      <c r="A15" s="339" t="s">
        <v>420</v>
      </c>
      <c r="B15" s="505" t="s">
        <v>427</v>
      </c>
      <c r="C15" s="506"/>
      <c r="D15" s="506"/>
      <c r="E15" s="506"/>
      <c r="F15" s="506"/>
      <c r="G15" s="506"/>
      <c r="H15" s="506"/>
      <c r="I15" s="507"/>
    </row>
    <row r="16" spans="1:9" x14ac:dyDescent="0.25">
      <c r="A16" s="341" t="s">
        <v>48</v>
      </c>
      <c r="B16" s="499" t="s">
        <v>414</v>
      </c>
      <c r="C16" s="500"/>
      <c r="D16" s="500"/>
      <c r="E16" s="500"/>
      <c r="F16" s="500"/>
      <c r="G16" s="500"/>
      <c r="H16" s="501"/>
      <c r="I16" s="336">
        <v>0.05</v>
      </c>
    </row>
    <row r="17" spans="1:9" x14ac:dyDescent="0.25">
      <c r="A17" s="341" t="s">
        <v>61</v>
      </c>
      <c r="B17" s="467" t="s">
        <v>411</v>
      </c>
      <c r="C17" s="468"/>
      <c r="D17" s="468"/>
      <c r="E17" s="468"/>
      <c r="F17" s="468"/>
      <c r="G17" s="468"/>
      <c r="H17" s="469"/>
      <c r="I17" s="333">
        <v>6.4999999999999997E-3</v>
      </c>
    </row>
    <row r="18" spans="1:9" x14ac:dyDescent="0.25">
      <c r="A18" s="341" t="s">
        <v>62</v>
      </c>
      <c r="B18" s="467" t="s">
        <v>412</v>
      </c>
      <c r="C18" s="468"/>
      <c r="D18" s="468"/>
      <c r="E18" s="468"/>
      <c r="F18" s="468"/>
      <c r="G18" s="468"/>
      <c r="H18" s="469"/>
      <c r="I18" s="333">
        <v>0.03</v>
      </c>
    </row>
    <row r="19" spans="1:9" ht="15.75" thickBot="1" x14ac:dyDescent="0.3">
      <c r="A19" s="341" t="s">
        <v>99</v>
      </c>
      <c r="B19" s="514" t="s">
        <v>413</v>
      </c>
      <c r="C19" s="515"/>
      <c r="D19" s="515"/>
      <c r="E19" s="515"/>
      <c r="F19" s="515"/>
      <c r="G19" s="515"/>
      <c r="H19" s="516"/>
      <c r="I19" s="333">
        <v>4.4999999999999998E-2</v>
      </c>
    </row>
    <row r="20" spans="1:9" ht="15.75" thickBot="1" x14ac:dyDescent="0.3">
      <c r="A20" s="479" t="s">
        <v>428</v>
      </c>
      <c r="B20" s="480"/>
      <c r="C20" s="480"/>
      <c r="D20" s="480"/>
      <c r="E20" s="480"/>
      <c r="F20" s="480"/>
      <c r="G20" s="480"/>
      <c r="H20" s="481"/>
      <c r="I20" s="1">
        <f>SUM(I16:I19)</f>
        <v>0.13150000000000001</v>
      </c>
    </row>
    <row r="21" spans="1:9" ht="15.75" thickBot="1" x14ac:dyDescent="0.3">
      <c r="A21" s="473" t="s">
        <v>429</v>
      </c>
      <c r="B21" s="474"/>
      <c r="C21" s="474"/>
      <c r="D21" s="474"/>
      <c r="E21" s="474"/>
      <c r="F21" s="474"/>
      <c r="G21" s="474"/>
      <c r="H21" s="474"/>
      <c r="I21" s="475"/>
    </row>
    <row r="22" spans="1:9" ht="15.75" thickBot="1" x14ac:dyDescent="0.3">
      <c r="A22" s="476"/>
      <c r="B22" s="477"/>
      <c r="C22" s="477"/>
      <c r="D22" s="477"/>
      <c r="E22" s="477"/>
      <c r="F22" s="477"/>
      <c r="G22" s="477"/>
      <c r="H22" s="478"/>
      <c r="I22" s="346">
        <f>(((1+I8+I9+I10)*(1+I11)*(1+I12))/(1-I13))-1</f>
        <v>0.31126118815198645</v>
      </c>
    </row>
    <row r="23" spans="1:9" x14ac:dyDescent="0.25">
      <c r="A23" s="347"/>
      <c r="B23" s="348"/>
      <c r="C23" s="348"/>
      <c r="D23" s="348"/>
      <c r="E23" s="348"/>
      <c r="F23" s="348"/>
      <c r="G23" s="348"/>
      <c r="H23" s="348"/>
      <c r="I23" s="349"/>
    </row>
    <row r="24" spans="1:9" x14ac:dyDescent="0.25">
      <c r="A24" s="350" t="s">
        <v>419</v>
      </c>
      <c r="B24" s="351"/>
      <c r="C24" s="44"/>
      <c r="D24" s="44"/>
      <c r="E24" s="44"/>
      <c r="F24" s="44"/>
      <c r="G24" s="44"/>
      <c r="H24" s="44"/>
      <c r="I24" s="352"/>
    </row>
    <row r="25" spans="1:9" x14ac:dyDescent="0.25">
      <c r="A25" s="350"/>
      <c r="B25" s="353"/>
      <c r="C25" s="44"/>
      <c r="D25" s="44"/>
      <c r="E25" s="44"/>
      <c r="F25" s="44"/>
      <c r="G25" s="44"/>
      <c r="H25" s="44"/>
      <c r="I25" s="352"/>
    </row>
    <row r="26" spans="1:9" ht="15.75" thickBot="1" x14ac:dyDescent="0.3">
      <c r="A26" s="354"/>
      <c r="B26" s="355"/>
      <c r="C26" s="355"/>
      <c r="D26" s="355"/>
      <c r="E26" s="355"/>
      <c r="F26" s="355"/>
      <c r="G26" s="355"/>
      <c r="H26" s="355"/>
      <c r="I26" s="356"/>
    </row>
    <row r="27" spans="1:9" x14ac:dyDescent="0.25">
      <c r="A27" s="388"/>
      <c r="B27" s="389"/>
      <c r="C27" s="389"/>
      <c r="D27" s="389"/>
      <c r="E27" s="389"/>
      <c r="F27" s="389"/>
      <c r="G27" s="389"/>
      <c r="H27" s="389"/>
      <c r="I27" s="390"/>
    </row>
    <row r="28" spans="1:9" x14ac:dyDescent="0.25">
      <c r="A28" s="357" t="s">
        <v>415</v>
      </c>
      <c r="B28" s="387"/>
      <c r="C28" s="387"/>
      <c r="D28" s="387"/>
      <c r="E28" s="387"/>
      <c r="F28" s="387"/>
      <c r="G28" s="387"/>
      <c r="H28" s="387"/>
      <c r="I28" s="391"/>
    </row>
    <row r="29" spans="1:9" ht="30" customHeight="1" x14ac:dyDescent="0.25">
      <c r="A29" s="517" t="s">
        <v>541</v>
      </c>
      <c r="B29" s="518"/>
      <c r="C29" s="518"/>
      <c r="D29" s="518"/>
      <c r="E29" s="518"/>
      <c r="F29" s="518"/>
      <c r="G29" s="518"/>
      <c r="H29" s="518"/>
      <c r="I29" s="519"/>
    </row>
    <row r="30" spans="1:9" ht="27" customHeight="1" x14ac:dyDescent="0.25">
      <c r="A30" s="470" t="s">
        <v>416</v>
      </c>
      <c r="B30" s="471"/>
      <c r="C30" s="471"/>
      <c r="D30" s="471"/>
      <c r="E30" s="471"/>
      <c r="F30" s="471"/>
      <c r="G30" s="471"/>
      <c r="H30" s="471"/>
      <c r="I30" s="472"/>
    </row>
    <row r="31" spans="1:9" ht="25.5" customHeight="1" x14ac:dyDescent="0.25">
      <c r="A31" s="520" t="s">
        <v>417</v>
      </c>
      <c r="B31" s="521"/>
      <c r="C31" s="521"/>
      <c r="D31" s="521"/>
      <c r="E31" s="521"/>
      <c r="F31" s="521"/>
      <c r="G31" s="521"/>
      <c r="H31" s="521"/>
      <c r="I31" s="522"/>
    </row>
    <row r="32" spans="1:9" ht="38.25" customHeight="1" x14ac:dyDescent="0.25">
      <c r="A32" s="470" t="s">
        <v>418</v>
      </c>
      <c r="B32" s="471"/>
      <c r="C32" s="471"/>
      <c r="D32" s="471"/>
      <c r="E32" s="471"/>
      <c r="F32" s="471"/>
      <c r="G32" s="471"/>
      <c r="H32" s="471"/>
      <c r="I32" s="472"/>
    </row>
    <row r="33" spans="1:9" x14ac:dyDescent="0.25">
      <c r="A33" s="470"/>
      <c r="B33" s="471"/>
      <c r="C33" s="471"/>
      <c r="D33" s="471"/>
      <c r="E33" s="471"/>
      <c r="F33" s="471"/>
      <c r="G33" s="471"/>
      <c r="H33" s="471"/>
      <c r="I33" s="472"/>
    </row>
    <row r="34" spans="1:9" ht="15.75" thickBot="1" x14ac:dyDescent="0.3">
      <c r="A34" s="508" t="s">
        <v>431</v>
      </c>
      <c r="B34" s="509"/>
      <c r="C34" s="509"/>
      <c r="D34" s="509"/>
      <c r="E34" s="509"/>
      <c r="F34" s="509"/>
      <c r="G34" s="509"/>
      <c r="H34" s="509"/>
      <c r="I34" s="510"/>
    </row>
    <row r="35" spans="1:9" x14ac:dyDescent="0.25">
      <c r="A35" s="149"/>
      <c r="B35" s="150"/>
      <c r="C35" s="150"/>
      <c r="D35" s="150"/>
      <c r="E35" s="150"/>
      <c r="F35" s="150"/>
      <c r="G35" s="150"/>
      <c r="H35" s="150"/>
      <c r="I35" s="151"/>
    </row>
    <row r="36" spans="1:9" x14ac:dyDescent="0.25">
      <c r="A36" s="149"/>
      <c r="B36" s="150"/>
      <c r="C36" s="150"/>
      <c r="D36" s="150"/>
      <c r="E36" s="150"/>
      <c r="F36" s="150"/>
      <c r="G36" s="150"/>
      <c r="H36" s="150"/>
      <c r="I36" s="151"/>
    </row>
    <row r="37" spans="1:9" x14ac:dyDescent="0.25">
      <c r="A37" s="149"/>
      <c r="B37" s="150"/>
      <c r="C37" s="150"/>
      <c r="D37" s="150"/>
      <c r="E37" s="150"/>
      <c r="F37" s="150"/>
      <c r="G37" s="150"/>
      <c r="H37" s="150"/>
      <c r="I37" s="151"/>
    </row>
    <row r="38" spans="1:9" x14ac:dyDescent="0.25">
      <c r="A38" s="149"/>
      <c r="B38" s="150"/>
      <c r="C38" s="150"/>
      <c r="D38" s="150"/>
      <c r="E38" s="150"/>
      <c r="F38" s="150"/>
      <c r="G38" s="150"/>
      <c r="H38" s="150"/>
      <c r="I38" s="151"/>
    </row>
    <row r="39" spans="1:9" x14ac:dyDescent="0.25">
      <c r="A39" s="149"/>
      <c r="B39" s="150"/>
      <c r="C39" s="150"/>
      <c r="D39" s="150"/>
      <c r="E39" s="150"/>
      <c r="F39" s="150"/>
      <c r="G39" s="150"/>
      <c r="H39" s="150"/>
      <c r="I39" s="151"/>
    </row>
    <row r="40" spans="1:9" x14ac:dyDescent="0.25">
      <c r="A40" s="149"/>
      <c r="B40" s="150"/>
      <c r="C40" s="150"/>
      <c r="D40" s="150"/>
      <c r="E40" s="150"/>
      <c r="F40" s="150"/>
      <c r="G40" s="150"/>
      <c r="H40" s="150"/>
      <c r="I40" s="151"/>
    </row>
    <row r="41" spans="1:9" x14ac:dyDescent="0.25">
      <c r="A41" s="149"/>
      <c r="B41" s="150"/>
      <c r="C41" s="150"/>
      <c r="D41" s="150"/>
      <c r="E41" s="150"/>
      <c r="F41" s="150"/>
      <c r="G41" s="150"/>
      <c r="H41" s="150"/>
      <c r="I41" s="151"/>
    </row>
    <row r="42" spans="1:9" x14ac:dyDescent="0.25">
      <c r="A42" s="149"/>
      <c r="B42" s="150"/>
      <c r="C42" s="150"/>
      <c r="D42" s="150"/>
      <c r="E42" s="150"/>
      <c r="F42" s="150"/>
      <c r="G42" s="150"/>
      <c r="H42" s="150"/>
      <c r="I42" s="151"/>
    </row>
    <row r="43" spans="1:9" x14ac:dyDescent="0.25">
      <c r="A43" s="149"/>
      <c r="B43" s="150"/>
      <c r="C43" s="150"/>
      <c r="D43" s="150"/>
      <c r="E43" s="150"/>
      <c r="F43" s="150"/>
      <c r="G43" s="150"/>
      <c r="H43" s="150"/>
      <c r="I43" s="151"/>
    </row>
    <row r="44" spans="1:9" x14ac:dyDescent="0.25">
      <c r="A44" s="149"/>
      <c r="B44" s="150"/>
      <c r="C44" s="150"/>
      <c r="D44" s="150"/>
      <c r="E44" s="150"/>
      <c r="F44" s="150"/>
      <c r="G44" s="150"/>
      <c r="H44" s="150"/>
      <c r="I44" s="151"/>
    </row>
    <row r="45" spans="1:9" x14ac:dyDescent="0.25">
      <c r="A45" s="149"/>
      <c r="B45" s="150"/>
      <c r="C45" s="150"/>
      <c r="D45" s="150"/>
      <c r="E45" s="150"/>
      <c r="F45" s="150"/>
      <c r="G45" s="150"/>
      <c r="H45" s="150"/>
      <c r="I45" s="151"/>
    </row>
    <row r="46" spans="1:9" x14ac:dyDescent="0.25">
      <c r="A46" s="149"/>
      <c r="B46" s="150"/>
      <c r="C46" s="150"/>
      <c r="D46" s="150"/>
      <c r="E46" s="150"/>
      <c r="F46" s="150"/>
      <c r="G46" s="150"/>
      <c r="H46" s="150"/>
      <c r="I46" s="151"/>
    </row>
    <row r="47" spans="1:9" x14ac:dyDescent="0.25">
      <c r="A47" s="149"/>
      <c r="B47" s="150"/>
      <c r="C47" s="150"/>
      <c r="D47" s="150"/>
      <c r="E47" s="150"/>
      <c r="F47" s="150"/>
      <c r="G47" s="150"/>
      <c r="H47" s="150"/>
      <c r="I47" s="151"/>
    </row>
    <row r="48" spans="1:9" x14ac:dyDescent="0.25">
      <c r="A48" s="149"/>
      <c r="B48" s="150"/>
      <c r="C48" s="150"/>
      <c r="D48" s="150"/>
      <c r="E48" s="150"/>
      <c r="F48" s="150"/>
      <c r="G48" s="150"/>
      <c r="H48" s="150"/>
      <c r="I48" s="151"/>
    </row>
    <row r="49" spans="1:9" x14ac:dyDescent="0.25">
      <c r="A49" s="494" t="s">
        <v>580</v>
      </c>
      <c r="B49" s="414"/>
      <c r="C49" s="414"/>
      <c r="D49" s="414"/>
      <c r="E49" s="414"/>
      <c r="F49" s="414"/>
      <c r="G49" s="414"/>
      <c r="H49" s="414"/>
      <c r="I49" s="495"/>
    </row>
    <row r="50" spans="1:9" ht="15.75" thickBot="1" x14ac:dyDescent="0.3">
      <c r="A50" s="496"/>
      <c r="B50" s="497"/>
      <c r="C50" s="497"/>
      <c r="D50" s="497"/>
      <c r="E50" s="497"/>
      <c r="F50" s="497"/>
      <c r="G50" s="497"/>
      <c r="H50" s="497"/>
      <c r="I50" s="498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K9" sqref="K9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51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3" t="s">
        <v>11</v>
      </c>
      <c r="B3" s="437"/>
      <c r="C3" s="437"/>
      <c r="D3" s="437"/>
      <c r="E3" s="437"/>
      <c r="F3" s="437"/>
      <c r="G3" s="437"/>
      <c r="H3" s="437"/>
      <c r="I3" s="393" t="s">
        <v>16</v>
      </c>
    </row>
    <row r="4" spans="1:9" x14ac:dyDescent="0.25">
      <c r="A4" s="133" t="s">
        <v>12</v>
      </c>
      <c r="B4" s="437"/>
      <c r="C4" s="437"/>
      <c r="D4" s="437"/>
      <c r="E4" s="437"/>
      <c r="F4" s="437"/>
      <c r="G4" s="437"/>
      <c r="H4" s="437"/>
      <c r="I4" s="124" t="str">
        <f>'PLANILHA ORÇAMENTÁRIA'!H4</f>
        <v>MA - janeiro/2018</v>
      </c>
    </row>
    <row r="5" spans="1:9" x14ac:dyDescent="0.25">
      <c r="A5" s="133" t="s">
        <v>13</v>
      </c>
      <c r="B5" s="437"/>
      <c r="C5" s="437"/>
      <c r="D5" s="437"/>
      <c r="E5" s="437"/>
      <c r="F5" s="437"/>
      <c r="G5" s="437"/>
      <c r="H5" s="437"/>
      <c r="I5" s="132" t="str">
        <f>'PLANILHA ORÇAMENTÁRIA'!H5</f>
        <v>SICRO</v>
      </c>
    </row>
    <row r="6" spans="1:9" x14ac:dyDescent="0.25">
      <c r="A6" s="133" t="s">
        <v>14</v>
      </c>
      <c r="B6" s="437"/>
      <c r="C6" s="437"/>
      <c r="D6" s="437"/>
      <c r="E6" s="437"/>
      <c r="F6" s="437"/>
      <c r="G6" s="437"/>
      <c r="H6" s="437"/>
      <c r="I6" s="124" t="str">
        <f>'PLANILHA ORÇAMENTÁRIA'!H6</f>
        <v>MA - Setembro/2017</v>
      </c>
    </row>
    <row r="7" spans="1:9" x14ac:dyDescent="0.25">
      <c r="A7" s="526" t="s">
        <v>434</v>
      </c>
      <c r="B7" s="526"/>
      <c r="C7" s="526"/>
      <c r="D7" s="526"/>
      <c r="E7" s="526"/>
      <c r="F7" s="526"/>
      <c r="G7" s="526"/>
      <c r="H7" s="526"/>
      <c r="I7" s="526"/>
    </row>
    <row r="8" spans="1:9" x14ac:dyDescent="0.25">
      <c r="A8" s="526" t="s">
        <v>435</v>
      </c>
      <c r="B8" s="526"/>
      <c r="C8" s="526"/>
      <c r="D8" s="526"/>
      <c r="E8" s="526"/>
      <c r="F8" s="526"/>
      <c r="G8" s="526"/>
      <c r="H8" s="526"/>
      <c r="I8" s="526"/>
    </row>
    <row r="9" spans="1:9" ht="30" x14ac:dyDescent="0.25">
      <c r="A9" s="396" t="s">
        <v>128</v>
      </c>
      <c r="B9" s="524" t="s">
        <v>595</v>
      </c>
      <c r="C9" s="524"/>
      <c r="D9" s="524"/>
      <c r="E9" s="524"/>
      <c r="F9" s="396" t="s">
        <v>19</v>
      </c>
      <c r="G9" s="396" t="s">
        <v>3</v>
      </c>
      <c r="H9" s="396" t="s">
        <v>222</v>
      </c>
      <c r="I9" s="396" t="s">
        <v>224</v>
      </c>
    </row>
    <row r="10" spans="1:9" ht="15.75" x14ac:dyDescent="0.25">
      <c r="A10" s="135" t="s">
        <v>129</v>
      </c>
      <c r="B10" s="135">
        <v>1379</v>
      </c>
      <c r="C10" s="527" t="s">
        <v>591</v>
      </c>
      <c r="D10" s="527"/>
      <c r="E10" s="527"/>
      <c r="F10" s="136" t="s">
        <v>118</v>
      </c>
      <c r="G10" s="137">
        <v>7.5</v>
      </c>
      <c r="H10" s="137">
        <v>0.48</v>
      </c>
      <c r="I10" s="138">
        <f>G10*H10</f>
        <v>3.5999999999999996</v>
      </c>
    </row>
    <row r="11" spans="1:9" ht="15.75" customHeight="1" x14ac:dyDescent="0.25">
      <c r="A11" s="135" t="s">
        <v>130</v>
      </c>
      <c r="B11" s="135">
        <v>370</v>
      </c>
      <c r="C11" s="523" t="s">
        <v>592</v>
      </c>
      <c r="D11" s="523"/>
      <c r="E11" s="523"/>
      <c r="F11" s="136" t="s">
        <v>29</v>
      </c>
      <c r="G11" s="137">
        <v>0.01</v>
      </c>
      <c r="H11" s="137">
        <v>25</v>
      </c>
      <c r="I11" s="138">
        <f t="shared" ref="I11:I14" si="0">G11*H11</f>
        <v>0.25</v>
      </c>
    </row>
    <row r="12" spans="1:9" ht="15.75" customHeight="1" x14ac:dyDescent="0.25">
      <c r="A12" s="135" t="s">
        <v>131</v>
      </c>
      <c r="B12" s="135">
        <v>38135</v>
      </c>
      <c r="C12" s="523" t="s">
        <v>593</v>
      </c>
      <c r="D12" s="523"/>
      <c r="E12" s="523"/>
      <c r="F12" s="136" t="s">
        <v>19</v>
      </c>
      <c r="G12" s="137">
        <v>1.02</v>
      </c>
      <c r="H12" s="137">
        <v>53.55</v>
      </c>
      <c r="I12" s="138">
        <f t="shared" si="0"/>
        <v>54.620999999999995</v>
      </c>
    </row>
    <row r="13" spans="1:9" ht="15.75" customHeight="1" x14ac:dyDescent="0.25">
      <c r="A13" s="135" t="s">
        <v>132</v>
      </c>
      <c r="B13" s="135">
        <v>88309</v>
      </c>
      <c r="C13" s="523" t="s">
        <v>594</v>
      </c>
      <c r="D13" s="523"/>
      <c r="E13" s="523"/>
      <c r="F13" s="136" t="s">
        <v>119</v>
      </c>
      <c r="G13" s="137">
        <v>0.6</v>
      </c>
      <c r="H13" s="137">
        <v>14.26</v>
      </c>
      <c r="I13" s="138">
        <f t="shared" si="0"/>
        <v>8.5559999999999992</v>
      </c>
    </row>
    <row r="14" spans="1:9" ht="15.75" x14ac:dyDescent="0.25">
      <c r="A14" s="135" t="s">
        <v>133</v>
      </c>
      <c r="B14" s="135">
        <v>88316</v>
      </c>
      <c r="C14" s="523" t="s">
        <v>590</v>
      </c>
      <c r="D14" s="523"/>
      <c r="E14" s="523"/>
      <c r="F14" s="136" t="s">
        <v>119</v>
      </c>
      <c r="G14" s="137">
        <v>0.5</v>
      </c>
      <c r="H14" s="137">
        <v>10.6</v>
      </c>
      <c r="I14" s="138">
        <f t="shared" si="0"/>
        <v>5.3</v>
      </c>
    </row>
    <row r="15" spans="1:9" ht="16.5" customHeight="1" x14ac:dyDescent="0.25">
      <c r="A15" s="525" t="s">
        <v>50</v>
      </c>
      <c r="B15" s="525"/>
      <c r="C15" s="525"/>
      <c r="D15" s="525"/>
      <c r="E15" s="525"/>
      <c r="F15" s="525"/>
      <c r="G15" s="525"/>
      <c r="H15" s="525"/>
      <c r="I15" s="138">
        <f>SUM(I10:I14)</f>
        <v>72.326999999999998</v>
      </c>
    </row>
    <row r="16" spans="1:9" ht="90" customHeight="1" x14ac:dyDescent="0.25">
      <c r="A16" s="429" t="s">
        <v>586</v>
      </c>
      <c r="B16" s="429"/>
      <c r="C16" s="429"/>
      <c r="D16" s="429"/>
      <c r="E16" s="429"/>
      <c r="F16" s="429"/>
      <c r="G16" s="429"/>
      <c r="H16" s="429"/>
      <c r="I16" s="429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A11" activeCellId="5" sqref="A2:M2 A3:A6 L3:M6 A7:M7 A7:M10 A11:M38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41" customWidth="1"/>
    <col min="6" max="6" width="8.5703125" style="141" customWidth="1"/>
    <col min="7" max="7" width="21.85546875" style="141" customWidth="1"/>
    <col min="8" max="8" width="7.85546875" style="141" customWidth="1"/>
    <col min="9" max="9" width="20.140625" style="141" customWidth="1"/>
    <col min="10" max="10" width="9.140625" style="141"/>
    <col min="11" max="11" width="19.85546875" style="141" customWidth="1"/>
    <col min="12" max="12" width="9.140625" style="141"/>
    <col min="13" max="13" width="24" style="141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29" t="s">
        <v>798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3" ht="18.75" x14ac:dyDescent="0.25">
      <c r="A2" s="436" t="s">
        <v>432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</row>
    <row r="3" spans="1:13" x14ac:dyDescent="0.25">
      <c r="A3" s="122" t="s">
        <v>11</v>
      </c>
      <c r="B3" s="358"/>
      <c r="C3" s="359"/>
      <c r="D3" s="359"/>
      <c r="E3" s="360"/>
      <c r="F3" s="360"/>
      <c r="G3" s="360"/>
      <c r="H3" s="360"/>
      <c r="I3" s="360"/>
      <c r="J3" s="360"/>
      <c r="K3" s="360"/>
      <c r="L3" s="530" t="s">
        <v>15</v>
      </c>
      <c r="M3" s="123" t="s">
        <v>16</v>
      </c>
    </row>
    <row r="4" spans="1:13" x14ac:dyDescent="0.25">
      <c r="A4" s="122" t="s">
        <v>12</v>
      </c>
      <c r="B4" s="358"/>
      <c r="C4" s="359"/>
      <c r="D4" s="359"/>
      <c r="E4" s="360"/>
      <c r="F4" s="360"/>
      <c r="G4" s="360"/>
      <c r="H4" s="360"/>
      <c r="I4" s="360"/>
      <c r="J4" s="360"/>
      <c r="K4" s="360"/>
      <c r="L4" s="531"/>
      <c r="M4" s="124" t="str">
        <f>'PLANILHA ORÇAMENTÁRIA'!H4</f>
        <v>MA - janeiro/2018</v>
      </c>
    </row>
    <row r="5" spans="1:13" x14ac:dyDescent="0.25">
      <c r="A5" s="122" t="s">
        <v>13</v>
      </c>
      <c r="B5" s="358"/>
      <c r="C5" s="359"/>
      <c r="D5" s="359"/>
      <c r="E5" s="360"/>
      <c r="F5" s="360"/>
      <c r="G5" s="360"/>
      <c r="H5" s="360"/>
      <c r="I5" s="360"/>
      <c r="J5" s="360"/>
      <c r="K5" s="360"/>
      <c r="L5" s="532">
        <f>BDI!I22</f>
        <v>0.31126118815198645</v>
      </c>
      <c r="M5" s="132" t="str">
        <f>'PLANILHA ORÇAMENTÁRIA'!H5</f>
        <v>SICRO</v>
      </c>
    </row>
    <row r="6" spans="1:13" x14ac:dyDescent="0.25">
      <c r="A6" s="122" t="s">
        <v>14</v>
      </c>
      <c r="B6" s="358"/>
      <c r="C6" s="359"/>
      <c r="D6" s="359"/>
      <c r="E6" s="360"/>
      <c r="F6" s="360"/>
      <c r="G6" s="360"/>
      <c r="H6" s="360"/>
      <c r="I6" s="360"/>
      <c r="J6" s="360"/>
      <c r="K6" s="360"/>
      <c r="L6" s="533"/>
      <c r="M6" s="124" t="str">
        <f>'PLANILHA ORÇAMENTÁRIA'!H6</f>
        <v>MA - Setembro/2017</v>
      </c>
    </row>
    <row r="7" spans="1:13" x14ac:dyDescent="0.25">
      <c r="A7" s="534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</row>
    <row r="8" spans="1:13" x14ac:dyDescent="0.25">
      <c r="A8" s="526" t="s">
        <v>349</v>
      </c>
      <c r="B8" s="526" t="s">
        <v>350</v>
      </c>
      <c r="C8" s="526" t="s">
        <v>351</v>
      </c>
      <c r="D8" s="526"/>
      <c r="E8" s="526" t="s">
        <v>352</v>
      </c>
      <c r="F8" s="526"/>
      <c r="G8" s="526" t="s">
        <v>353</v>
      </c>
      <c r="H8" s="526"/>
      <c r="I8" s="526" t="s">
        <v>354</v>
      </c>
      <c r="J8" s="528"/>
      <c r="K8" s="526" t="s">
        <v>355</v>
      </c>
      <c r="L8" s="528"/>
      <c r="M8" s="526" t="s">
        <v>50</v>
      </c>
    </row>
    <row r="9" spans="1:13" x14ac:dyDescent="0.25">
      <c r="A9" s="526"/>
      <c r="B9" s="526"/>
      <c r="C9" s="526"/>
      <c r="D9" s="526"/>
      <c r="E9" s="526"/>
      <c r="F9" s="526"/>
      <c r="G9" s="526"/>
      <c r="H9" s="526"/>
      <c r="I9" s="528"/>
      <c r="J9" s="528"/>
      <c r="K9" s="528"/>
      <c r="L9" s="528"/>
      <c r="M9" s="528"/>
    </row>
    <row r="10" spans="1:13" x14ac:dyDescent="0.25">
      <c r="A10" s="526"/>
      <c r="B10" s="526"/>
      <c r="C10" s="134" t="s">
        <v>356</v>
      </c>
      <c r="D10" s="134" t="s">
        <v>357</v>
      </c>
      <c r="E10" s="134" t="s">
        <v>356</v>
      </c>
      <c r="F10" s="134" t="s">
        <v>357</v>
      </c>
      <c r="G10" s="134" t="s">
        <v>356</v>
      </c>
      <c r="H10" s="134" t="s">
        <v>357</v>
      </c>
      <c r="I10" s="134" t="s">
        <v>356</v>
      </c>
      <c r="J10" s="134" t="s">
        <v>357</v>
      </c>
      <c r="K10" s="134" t="s">
        <v>356</v>
      </c>
      <c r="L10" s="134" t="s">
        <v>357</v>
      </c>
      <c r="M10" s="134" t="s">
        <v>356</v>
      </c>
    </row>
    <row r="11" spans="1:13" x14ac:dyDescent="0.25">
      <c r="A11" s="123">
        <v>1</v>
      </c>
      <c r="B11" s="133" t="str">
        <f>'[2]PLANILHA ORÇAMENTÁRIA'!C9</f>
        <v>ADMINISTRAÇÃO LOCAL DA OBRA</v>
      </c>
      <c r="C11" s="361" t="e">
        <f>'PLANILHA ORÇAMENTÁRIA'!#REF!</f>
        <v>#REF!</v>
      </c>
      <c r="D11" s="362">
        <v>1</v>
      </c>
      <c r="E11" s="363" t="e">
        <f>$C$11/4</f>
        <v>#REF!</v>
      </c>
      <c r="F11" s="364" t="e">
        <f>E11/$C$11</f>
        <v>#REF!</v>
      </c>
      <c r="G11" s="363" t="e">
        <f>$C$11/4</f>
        <v>#REF!</v>
      </c>
      <c r="H11" s="364" t="e">
        <f>G11/$C$11</f>
        <v>#REF!</v>
      </c>
      <c r="I11" s="363" t="e">
        <f>$C$11/4</f>
        <v>#REF!</v>
      </c>
      <c r="J11" s="364" t="e">
        <f>I11/$C$11</f>
        <v>#REF!</v>
      </c>
      <c r="K11" s="363" t="e">
        <f>$C$11/4</f>
        <v>#REF!</v>
      </c>
      <c r="L11" s="364" t="e">
        <f>K11/$C$11</f>
        <v>#REF!</v>
      </c>
      <c r="M11" s="365" t="e">
        <f>E11+G11+I11+K11</f>
        <v>#REF!</v>
      </c>
    </row>
    <row r="12" spans="1:13" x14ac:dyDescent="0.25">
      <c r="A12" s="123"/>
      <c r="B12" s="133"/>
      <c r="C12" s="154"/>
      <c r="D12" s="366"/>
      <c r="E12" s="536"/>
      <c r="F12" s="537"/>
      <c r="G12" s="536"/>
      <c r="H12" s="537"/>
      <c r="I12" s="536"/>
      <c r="J12" s="537"/>
      <c r="K12" s="536"/>
      <c r="L12" s="537"/>
      <c r="M12" s="121"/>
    </row>
    <row r="13" spans="1:13" x14ac:dyDescent="0.25">
      <c r="A13" s="123">
        <v>2</v>
      </c>
      <c r="B13" s="133" t="str">
        <f>'[2]PLANILHA ORÇAMENTÁRIA'!C12</f>
        <v>MOBILIZAÇÃO E DESMOBILIZAÇÃO DE EQUIPAMENTOS</v>
      </c>
      <c r="C13" s="361" t="e">
        <f>'PLANILHA ORÇAMENTÁRIA'!#REF!</f>
        <v>#REF!</v>
      </c>
      <c r="D13" s="362">
        <v>1</v>
      </c>
      <c r="E13" s="363" t="e">
        <f>$C$13/2</f>
        <v>#REF!</v>
      </c>
      <c r="F13" s="364" t="e">
        <f>E13/$C$13</f>
        <v>#REF!</v>
      </c>
      <c r="G13" s="121"/>
      <c r="H13" s="121"/>
      <c r="I13" s="121"/>
      <c r="J13" s="121"/>
      <c r="K13" s="363" t="e">
        <f>$C$13/2</f>
        <v>#REF!</v>
      </c>
      <c r="L13" s="364" t="e">
        <f>K13/$C$13</f>
        <v>#REF!</v>
      </c>
      <c r="M13" s="365" t="e">
        <f>E13+G13+I13+K13</f>
        <v>#REF!</v>
      </c>
    </row>
    <row r="14" spans="1:13" x14ac:dyDescent="0.25">
      <c r="A14" s="123"/>
      <c r="B14" s="133"/>
      <c r="C14" s="154"/>
      <c r="D14" s="366"/>
      <c r="E14" s="536"/>
      <c r="F14" s="537"/>
      <c r="G14" s="121"/>
      <c r="H14" s="121"/>
      <c r="I14" s="121"/>
      <c r="J14" s="121"/>
      <c r="K14" s="536"/>
      <c r="L14" s="537"/>
      <c r="M14" s="121"/>
    </row>
    <row r="15" spans="1:13" x14ac:dyDescent="0.25">
      <c r="A15" s="123">
        <v>3</v>
      </c>
      <c r="B15" s="133" t="str">
        <f>'[2]PLANILHA ORÇAMENTÁRIA'!C15</f>
        <v>SERVIÇOS PRELIMINARES</v>
      </c>
      <c r="C15" s="361" t="e">
        <f>'PLANILHA ORÇAMENTÁRIA'!#REF!</f>
        <v>#REF!</v>
      </c>
      <c r="D15" s="362">
        <v>1</v>
      </c>
      <c r="E15" s="365" t="e">
        <f>C15</f>
        <v>#REF!</v>
      </c>
      <c r="F15" s="364" t="e">
        <f>E15/$C$15</f>
        <v>#REF!</v>
      </c>
      <c r="G15" s="121"/>
      <c r="H15" s="121"/>
      <c r="I15" s="121"/>
      <c r="J15" s="121"/>
      <c r="K15" s="121"/>
      <c r="L15" s="121"/>
      <c r="M15" s="365" t="e">
        <f>E15+G15+I15+K15</f>
        <v>#REF!</v>
      </c>
    </row>
    <row r="16" spans="1:13" x14ac:dyDescent="0.25">
      <c r="A16" s="123"/>
      <c r="B16" s="133"/>
      <c r="C16" s="154"/>
      <c r="D16" s="366"/>
      <c r="E16" s="536"/>
      <c r="F16" s="537"/>
      <c r="G16" s="121"/>
      <c r="H16" s="121"/>
      <c r="I16" s="121"/>
      <c r="J16" s="121"/>
      <c r="K16" s="121"/>
      <c r="L16" s="121"/>
      <c r="M16" s="121"/>
    </row>
    <row r="17" spans="1:13" x14ac:dyDescent="0.25">
      <c r="A17" s="123">
        <v>4</v>
      </c>
      <c r="B17" s="133" t="str">
        <f>'[2]PLANILHA ORÇAMENTÁRIA'!C30</f>
        <v>TERRAPLANAGEM</v>
      </c>
      <c r="C17" s="361" t="e">
        <f>'PLANILHA ORÇAMENTÁRIA'!#REF!</f>
        <v>#REF!</v>
      </c>
      <c r="D17" s="362">
        <v>1</v>
      </c>
      <c r="E17" s="367" t="e">
        <f>$C$17/3</f>
        <v>#REF!</v>
      </c>
      <c r="F17" s="368" t="e">
        <f>E17/$C$17</f>
        <v>#REF!</v>
      </c>
      <c r="G17" s="367" t="e">
        <f>$C$17/3</f>
        <v>#REF!</v>
      </c>
      <c r="H17" s="368" t="e">
        <f>G17/$C$17</f>
        <v>#REF!</v>
      </c>
      <c r="I17" s="367" t="e">
        <f>$C$17/3</f>
        <v>#REF!</v>
      </c>
      <c r="J17" s="368" t="e">
        <f>I17/$C$17</f>
        <v>#REF!</v>
      </c>
      <c r="K17" s="121"/>
      <c r="L17" s="121"/>
      <c r="M17" s="365" t="e">
        <f>E17+G17+I17+K17</f>
        <v>#REF!</v>
      </c>
    </row>
    <row r="18" spans="1:13" x14ac:dyDescent="0.25">
      <c r="A18" s="123"/>
      <c r="B18" s="133"/>
      <c r="C18" s="154"/>
      <c r="D18" s="366"/>
      <c r="E18" s="536"/>
      <c r="F18" s="537"/>
      <c r="G18" s="536"/>
      <c r="H18" s="537"/>
      <c r="I18" s="536"/>
      <c r="J18" s="537"/>
      <c r="K18" s="121"/>
      <c r="L18" s="121"/>
      <c r="M18" s="121"/>
    </row>
    <row r="19" spans="1:13" x14ac:dyDescent="0.25">
      <c r="A19" s="123">
        <v>5</v>
      </c>
      <c r="B19" s="133" t="str">
        <f>'[2]PLANILHA ORÇAMENTÁRIA'!C43</f>
        <v>PAVIMENTAÇÃO</v>
      </c>
      <c r="C19" s="361" t="e">
        <f>'PLANILHA ORÇAMENTÁRIA'!#REF!</f>
        <v>#REF!</v>
      </c>
      <c r="D19" s="362">
        <v>1</v>
      </c>
      <c r="E19" s="121"/>
      <c r="F19" s="121"/>
      <c r="G19" s="369" t="e">
        <f>$C$19/3</f>
        <v>#REF!</v>
      </c>
      <c r="H19" s="370" t="e">
        <f>G19/$C$19</f>
        <v>#REF!</v>
      </c>
      <c r="I19" s="369" t="e">
        <f>$C$19/3</f>
        <v>#REF!</v>
      </c>
      <c r="J19" s="370" t="e">
        <f>I19/$C$19</f>
        <v>#REF!</v>
      </c>
      <c r="K19" s="369" t="e">
        <f>$C$19/3</f>
        <v>#REF!</v>
      </c>
      <c r="L19" s="370" t="e">
        <f>K19/$C$19</f>
        <v>#REF!</v>
      </c>
      <c r="M19" s="365" t="e">
        <f>E19+G19+I19+K19</f>
        <v>#REF!</v>
      </c>
    </row>
    <row r="20" spans="1:13" x14ac:dyDescent="0.25">
      <c r="A20" s="123"/>
      <c r="B20" s="133"/>
      <c r="C20" s="154"/>
      <c r="D20" s="366"/>
      <c r="E20" s="121"/>
      <c r="F20" s="121"/>
      <c r="G20" s="536"/>
      <c r="H20" s="537"/>
      <c r="I20" s="536"/>
      <c r="J20" s="537"/>
      <c r="K20" s="536"/>
      <c r="L20" s="537"/>
      <c r="M20" s="121"/>
    </row>
    <row r="21" spans="1:13" x14ac:dyDescent="0.25">
      <c r="A21" s="123">
        <v>6</v>
      </c>
      <c r="B21" s="133" t="str">
        <f>'[2]PLANILHA ORÇAMENTÁRIA'!C57</f>
        <v>TRANSPORTE</v>
      </c>
      <c r="C21" s="361" t="e">
        <f>'PLANILHA ORÇAMENTÁRIA'!#REF!</f>
        <v>#REF!</v>
      </c>
      <c r="D21" s="362">
        <v>1</v>
      </c>
      <c r="E21" s="369" t="e">
        <f>$C$21/4</f>
        <v>#REF!</v>
      </c>
      <c r="F21" s="368" t="e">
        <f>E21/$C$21</f>
        <v>#REF!</v>
      </c>
      <c r="G21" s="369" t="e">
        <f>$C$21/4</f>
        <v>#REF!</v>
      </c>
      <c r="H21" s="368" t="e">
        <f>G21/$C$21</f>
        <v>#REF!</v>
      </c>
      <c r="I21" s="369" t="e">
        <f>$C$21/4</f>
        <v>#REF!</v>
      </c>
      <c r="J21" s="368" t="e">
        <f>I21/$C$21</f>
        <v>#REF!</v>
      </c>
      <c r="K21" s="369" t="e">
        <f>$C$21/4</f>
        <v>#REF!</v>
      </c>
      <c r="L21" s="368" t="e">
        <f>K21/$C$21</f>
        <v>#REF!</v>
      </c>
      <c r="M21" s="365" t="e">
        <f>E21+G21+I21+K21</f>
        <v>#REF!</v>
      </c>
    </row>
    <row r="22" spans="1:13" x14ac:dyDescent="0.25">
      <c r="A22" s="123"/>
      <c r="B22" s="133"/>
      <c r="C22" s="154"/>
      <c r="D22" s="366"/>
      <c r="E22" s="536"/>
      <c r="F22" s="537"/>
      <c r="G22" s="536"/>
      <c r="H22" s="537"/>
      <c r="I22" s="536"/>
      <c r="J22" s="537"/>
      <c r="K22" s="536"/>
      <c r="L22" s="537"/>
      <c r="M22" s="121"/>
    </row>
    <row r="23" spans="1:13" x14ac:dyDescent="0.25">
      <c r="A23" s="123">
        <v>7</v>
      </c>
      <c r="B23" s="133" t="str">
        <f>'[2]PLANILHA ORÇAMENTÁRIA'!C71</f>
        <v>DRENAGEM SUPERFICIAL - GUIAS E SARJETAS</v>
      </c>
      <c r="C23" s="361" t="e">
        <f>'PLANILHA ORÇAMENTÁRIA'!#REF!</f>
        <v>#REF!</v>
      </c>
      <c r="D23" s="362">
        <v>1</v>
      </c>
      <c r="E23" s="121"/>
      <c r="F23" s="121"/>
      <c r="G23" s="121"/>
      <c r="H23" s="121"/>
      <c r="I23" s="369" t="e">
        <f>$C$23/2</f>
        <v>#REF!</v>
      </c>
      <c r="J23" s="368" t="e">
        <f>I23/$C$23</f>
        <v>#REF!</v>
      </c>
      <c r="K23" s="369" t="e">
        <f>$C$23/2</f>
        <v>#REF!</v>
      </c>
      <c r="L23" s="368" t="e">
        <f>K23/$C$23</f>
        <v>#REF!</v>
      </c>
      <c r="M23" s="365" t="e">
        <f>E23+G23+I23+K23</f>
        <v>#REF!</v>
      </c>
    </row>
    <row r="24" spans="1:13" x14ac:dyDescent="0.25">
      <c r="A24" s="123"/>
      <c r="B24" s="133"/>
      <c r="C24" s="154"/>
      <c r="D24" s="366"/>
      <c r="E24" s="121"/>
      <c r="F24" s="121"/>
      <c r="G24" s="121"/>
      <c r="H24" s="121"/>
      <c r="I24" s="536"/>
      <c r="J24" s="537"/>
      <c r="K24" s="536"/>
      <c r="L24" s="537"/>
      <c r="M24" s="121"/>
    </row>
    <row r="25" spans="1:13" x14ac:dyDescent="0.25">
      <c r="A25" s="123">
        <v>8</v>
      </c>
      <c r="B25" s="133" t="str">
        <f>'[2]PLANILHA ORÇAMENTÁRIA'!C90</f>
        <v>DRENAGEM SUPERFICIAL  - BUEIROS E POÇOS DE VISITAS</v>
      </c>
      <c r="C25" s="361" t="e">
        <f>'PLANILHA ORÇAMENTÁRIA'!#REF!</f>
        <v>#REF!</v>
      </c>
      <c r="D25" s="362">
        <v>1</v>
      </c>
      <c r="E25" s="121"/>
      <c r="F25" s="121"/>
      <c r="G25" s="369" t="e">
        <f>$C$25/2</f>
        <v>#REF!</v>
      </c>
      <c r="H25" s="368" t="e">
        <f>G25/$C$25</f>
        <v>#REF!</v>
      </c>
      <c r="I25" s="369" t="e">
        <f>$C$25/2</f>
        <v>#REF!</v>
      </c>
      <c r="J25" s="368" t="e">
        <f>I25/$C$25</f>
        <v>#REF!</v>
      </c>
      <c r="K25" s="121"/>
      <c r="L25" s="121"/>
      <c r="M25" s="365" t="e">
        <f>E25+G25+I25+K25</f>
        <v>#REF!</v>
      </c>
    </row>
    <row r="26" spans="1:13" x14ac:dyDescent="0.25">
      <c r="A26" s="123"/>
      <c r="B26" s="133"/>
      <c r="C26" s="154"/>
      <c r="D26" s="366"/>
      <c r="E26" s="121"/>
      <c r="F26" s="121"/>
      <c r="G26" s="536"/>
      <c r="H26" s="537"/>
      <c r="I26" s="536"/>
      <c r="J26" s="537"/>
      <c r="K26" s="371"/>
      <c r="L26" s="371"/>
      <c r="M26" s="121"/>
    </row>
    <row r="27" spans="1:13" x14ac:dyDescent="0.25">
      <c r="A27" s="123">
        <v>9</v>
      </c>
      <c r="B27" s="133" t="str">
        <f>'[2]PLANILHA ORÇAMENTÁRIA'!C207</f>
        <v>CALÇADA EM CONCRETO</v>
      </c>
      <c r="C27" s="361" t="e">
        <f>'PLANILHA ORÇAMENTÁRIA'!#REF!</f>
        <v>#REF!</v>
      </c>
      <c r="D27" s="362">
        <v>1</v>
      </c>
      <c r="E27" s="121"/>
      <c r="F27" s="121"/>
      <c r="G27" s="121"/>
      <c r="H27" s="121"/>
      <c r="I27" s="121"/>
      <c r="J27" s="121"/>
      <c r="K27" s="365" t="e">
        <f>C27</f>
        <v>#REF!</v>
      </c>
      <c r="L27" s="364" t="e">
        <f>K27/$C$27</f>
        <v>#REF!</v>
      </c>
      <c r="M27" s="365" t="e">
        <f>E27+G27+I27+K27</f>
        <v>#REF!</v>
      </c>
    </row>
    <row r="28" spans="1:13" x14ac:dyDescent="0.25">
      <c r="A28" s="123"/>
      <c r="B28" s="133"/>
      <c r="C28" s="154"/>
      <c r="D28" s="366"/>
      <c r="E28" s="121"/>
      <c r="F28" s="121"/>
      <c r="G28" s="121"/>
      <c r="H28" s="121"/>
      <c r="I28" s="121"/>
      <c r="J28" s="121"/>
      <c r="K28" s="536"/>
      <c r="L28" s="537"/>
      <c r="M28" s="121"/>
    </row>
    <row r="29" spans="1:13" x14ac:dyDescent="0.25">
      <c r="A29" s="123">
        <v>10</v>
      </c>
      <c r="B29" s="133" t="str">
        <f>'[2]PLANILHA ORÇAMENTÁRIA'!C214</f>
        <v>SINALIZAÇÃO VIÁRIA</v>
      </c>
      <c r="C29" s="361" t="e">
        <f>'PLANILHA ORÇAMENTÁRIA'!#REF!</f>
        <v>#REF!</v>
      </c>
      <c r="D29" s="362">
        <v>1</v>
      </c>
      <c r="E29" s="121"/>
      <c r="F29" s="121"/>
      <c r="G29" s="121"/>
      <c r="H29" s="121"/>
      <c r="I29" s="121"/>
      <c r="J29" s="121"/>
      <c r="K29" s="365" t="e">
        <f>C29</f>
        <v>#REF!</v>
      </c>
      <c r="L29" s="364" t="e">
        <f>K29/$C$29</f>
        <v>#REF!</v>
      </c>
      <c r="M29" s="365" t="e">
        <f>E29+G29+I29+K29</f>
        <v>#REF!</v>
      </c>
    </row>
    <row r="30" spans="1:13" x14ac:dyDescent="0.25">
      <c r="A30" s="123"/>
      <c r="B30" s="133"/>
      <c r="C30" s="154"/>
      <c r="D30" s="366"/>
      <c r="E30" s="121"/>
      <c r="F30" s="121"/>
      <c r="G30" s="121"/>
      <c r="H30" s="121"/>
      <c r="I30" s="121"/>
      <c r="J30" s="121"/>
      <c r="K30" s="536"/>
      <c r="L30" s="537"/>
      <c r="M30" s="121"/>
    </row>
    <row r="31" spans="1:13" x14ac:dyDescent="0.25">
      <c r="A31" s="123">
        <v>11</v>
      </c>
      <c r="B31" s="133" t="str">
        <f>'[2]PLANILHA ORÇAMENTÁRIA'!C218</f>
        <v>IDENTIFICAÇÃO VIÁRIA</v>
      </c>
      <c r="C31" s="361" t="e">
        <f>'PLANILHA ORÇAMENTÁRIA'!#REF!</f>
        <v>#REF!</v>
      </c>
      <c r="D31" s="362">
        <v>1</v>
      </c>
      <c r="E31" s="121"/>
      <c r="F31" s="121"/>
      <c r="G31" s="121"/>
      <c r="H31" s="121"/>
      <c r="I31" s="121"/>
      <c r="J31" s="121"/>
      <c r="K31" s="365" t="e">
        <f>C31</f>
        <v>#REF!</v>
      </c>
      <c r="L31" s="364" t="e">
        <f>K31/$C$31</f>
        <v>#REF!</v>
      </c>
      <c r="M31" s="365" t="e">
        <f>E31+G31+I31+K31</f>
        <v>#REF!</v>
      </c>
    </row>
    <row r="32" spans="1:13" x14ac:dyDescent="0.25">
      <c r="A32" s="372"/>
      <c r="B32" s="372"/>
      <c r="C32" s="372"/>
      <c r="D32" s="372"/>
      <c r="E32" s="123"/>
      <c r="F32" s="123"/>
      <c r="G32" s="123"/>
      <c r="H32" s="123"/>
      <c r="I32" s="123"/>
      <c r="J32" s="123"/>
      <c r="K32" s="538"/>
      <c r="L32" s="539"/>
      <c r="M32" s="123"/>
    </row>
    <row r="33" spans="1:13" x14ac:dyDescent="0.25">
      <c r="A33" s="540" t="s">
        <v>358</v>
      </c>
      <c r="B33" s="541"/>
      <c r="C33" s="541"/>
      <c r="D33" s="542"/>
      <c r="E33" s="373" t="e">
        <f>E11+E13+E15+E17+E19+E21+E23+E25+E27+E29+E31</f>
        <v>#REF!</v>
      </c>
      <c r="F33" s="373"/>
      <c r="G33" s="373" t="e">
        <f>G11+G13+G15+G17+G19+G21+G23+G25+G27+G29+G31</f>
        <v>#REF!</v>
      </c>
      <c r="H33" s="373"/>
      <c r="I33" s="373" t="e">
        <f>I11+I13+I15+I17+I19+I21+I23+I25+I27+I29+I31</f>
        <v>#REF!</v>
      </c>
      <c r="J33" s="373"/>
      <c r="K33" s="373" t="e">
        <f>K11+K13+K15+K17+K19+K21+K23+K25+K27+K29+K31</f>
        <v>#REF!</v>
      </c>
      <c r="L33" s="373"/>
      <c r="M33" s="373" t="e">
        <f>M11+M13+M15+M17+M19+M21+M23+M25+M27+M29+M31</f>
        <v>#REF!</v>
      </c>
    </row>
    <row r="34" spans="1:13" x14ac:dyDescent="0.25">
      <c r="A34" s="540" t="s">
        <v>359</v>
      </c>
      <c r="B34" s="541"/>
      <c r="C34" s="541"/>
      <c r="D34" s="542"/>
      <c r="E34" s="373" t="e">
        <f>E33</f>
        <v>#REF!</v>
      </c>
      <c r="F34" s="373"/>
      <c r="G34" s="373" t="e">
        <f>G33+E34</f>
        <v>#REF!</v>
      </c>
      <c r="H34" s="373"/>
      <c r="I34" s="373" t="e">
        <f>I33+G34</f>
        <v>#REF!</v>
      </c>
      <c r="J34" s="373"/>
      <c r="K34" s="373" t="e">
        <f>K33+I34</f>
        <v>#REF!</v>
      </c>
      <c r="L34" s="373"/>
      <c r="M34" s="373" t="e">
        <f>M33</f>
        <v>#REF!</v>
      </c>
    </row>
    <row r="35" spans="1:13" x14ac:dyDescent="0.25">
      <c r="A35" s="15"/>
      <c r="B35" s="15"/>
      <c r="C35" s="15"/>
      <c r="D35" s="15"/>
      <c r="E35" s="143"/>
      <c r="F35" s="143"/>
      <c r="G35" s="143"/>
      <c r="H35" s="143"/>
      <c r="I35" s="143"/>
      <c r="J35" s="143"/>
      <c r="K35" s="143"/>
      <c r="L35" s="143"/>
      <c r="M35" s="143"/>
    </row>
    <row r="36" spans="1:13" x14ac:dyDescent="0.25">
      <c r="A36" s="15"/>
      <c r="B36" s="15"/>
      <c r="C36" s="15"/>
      <c r="D36" s="15"/>
      <c r="E36" s="143"/>
      <c r="F36" s="143"/>
      <c r="G36" s="143"/>
      <c r="H36" s="143"/>
      <c r="I36" s="143"/>
      <c r="J36" s="143"/>
      <c r="K36" s="143"/>
      <c r="L36" s="143"/>
      <c r="M36" s="143"/>
    </row>
    <row r="37" spans="1:13" ht="45" customHeight="1" x14ac:dyDescent="0.25">
      <c r="A37" s="414" t="s">
        <v>580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</row>
    <row r="38" spans="1:13" ht="45" customHeight="1" x14ac:dyDescent="0.25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</row>
  </sheetData>
  <sheetProtection password="F990" sheet="1" objects="1" scenarios="1"/>
  <mergeCells count="40"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A46" activeCellId="14" sqref="A3:E3 A4:A7 D4:E7 A8:E10 A12:C20 A21:E22 A23:C33 A34:E34 D33:E33 A35:C39 A40:E41 A42:C43 A44:E45 A48:E49 A46:E49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3" t="s">
        <v>798</v>
      </c>
      <c r="B1" s="543"/>
      <c r="C1" s="543"/>
      <c r="D1" s="543"/>
      <c r="E1" s="543"/>
    </row>
    <row r="2" spans="1:5" ht="45" customHeight="1" x14ac:dyDescent="0.25">
      <c r="A2" s="543"/>
      <c r="B2" s="543"/>
      <c r="C2" s="543"/>
      <c r="D2" s="543"/>
      <c r="E2" s="543"/>
    </row>
    <row r="3" spans="1:5" ht="18.75" x14ac:dyDescent="0.25">
      <c r="A3" s="544" t="s">
        <v>473</v>
      </c>
      <c r="B3" s="544"/>
      <c r="C3" s="544"/>
      <c r="D3" s="544"/>
      <c r="E3" s="544"/>
    </row>
    <row r="4" spans="1:5" x14ac:dyDescent="0.25">
      <c r="A4" s="122" t="s">
        <v>11</v>
      </c>
      <c r="B4" s="553"/>
      <c r="C4" s="554"/>
      <c r="D4" s="439" t="s">
        <v>15</v>
      </c>
      <c r="E4" s="123" t="s">
        <v>16</v>
      </c>
    </row>
    <row r="5" spans="1:5" x14ac:dyDescent="0.25">
      <c r="A5" s="122" t="s">
        <v>12</v>
      </c>
      <c r="B5" s="553"/>
      <c r="C5" s="554"/>
      <c r="D5" s="439"/>
      <c r="E5" s="124" t="str">
        <f>'PLANILHA ORÇAMENTÁRIA'!H4</f>
        <v>MA - janeiro/2018</v>
      </c>
    </row>
    <row r="6" spans="1:5" x14ac:dyDescent="0.25">
      <c r="A6" s="122" t="s">
        <v>13</v>
      </c>
      <c r="B6" s="551"/>
      <c r="C6" s="552"/>
      <c r="D6" s="532">
        <f>BDI!I22</f>
        <v>0.31126118815198645</v>
      </c>
      <c r="E6" s="132" t="str">
        <f>'PLANILHA ORÇAMENTÁRIA'!H5</f>
        <v>SICRO</v>
      </c>
    </row>
    <row r="7" spans="1:5" ht="24.75" customHeight="1" thickBot="1" x14ac:dyDescent="0.3">
      <c r="A7" s="122" t="s">
        <v>14</v>
      </c>
      <c r="B7" s="549"/>
      <c r="C7" s="550"/>
      <c r="D7" s="533"/>
      <c r="E7" s="124" t="str">
        <f>'PLANILHA ORÇAMENTÁRIA'!H6</f>
        <v>MA - Setembro/2017</v>
      </c>
    </row>
    <row r="8" spans="1:5" x14ac:dyDescent="0.25">
      <c r="A8" s="545" t="s">
        <v>474</v>
      </c>
      <c r="B8" s="546"/>
      <c r="C8" s="546"/>
      <c r="D8" s="546"/>
      <c r="E8" s="546"/>
    </row>
    <row r="9" spans="1:5" ht="15" customHeight="1" x14ac:dyDescent="0.25">
      <c r="A9" s="555" t="s">
        <v>1</v>
      </c>
      <c r="B9" s="555" t="s">
        <v>475</v>
      </c>
      <c r="C9" s="125"/>
      <c r="D9" s="555" t="s">
        <v>476</v>
      </c>
      <c r="E9" s="555"/>
    </row>
    <row r="10" spans="1:5" x14ac:dyDescent="0.25">
      <c r="A10" s="555"/>
      <c r="B10" s="555"/>
      <c r="C10" s="125"/>
      <c r="D10" s="125" t="s">
        <v>477</v>
      </c>
      <c r="E10" s="125" t="s">
        <v>478</v>
      </c>
    </row>
    <row r="11" spans="1:5" x14ac:dyDescent="0.25">
      <c r="A11" s="556" t="s">
        <v>479</v>
      </c>
      <c r="B11" s="557"/>
      <c r="C11" s="557"/>
      <c r="D11" s="557"/>
      <c r="E11" s="557"/>
    </row>
    <row r="12" spans="1:5" x14ac:dyDescent="0.25">
      <c r="A12" s="378" t="s">
        <v>480</v>
      </c>
      <c r="B12" s="547" t="s">
        <v>481</v>
      </c>
      <c r="C12" s="548"/>
      <c r="D12" s="374"/>
      <c r="E12" s="374"/>
    </row>
    <row r="13" spans="1:5" x14ac:dyDescent="0.25">
      <c r="A13" s="378" t="s">
        <v>482</v>
      </c>
      <c r="B13" s="547" t="s">
        <v>483</v>
      </c>
      <c r="C13" s="548"/>
      <c r="D13" s="374"/>
      <c r="E13" s="374"/>
    </row>
    <row r="14" spans="1:5" x14ac:dyDescent="0.25">
      <c r="A14" s="378" t="s">
        <v>484</v>
      </c>
      <c r="B14" s="547" t="s">
        <v>485</v>
      </c>
      <c r="C14" s="548"/>
      <c r="D14" s="374"/>
      <c r="E14" s="374"/>
    </row>
    <row r="15" spans="1:5" x14ac:dyDescent="0.25">
      <c r="A15" s="378" t="s">
        <v>486</v>
      </c>
      <c r="B15" s="547" t="s">
        <v>487</v>
      </c>
      <c r="C15" s="548"/>
      <c r="D15" s="374"/>
      <c r="E15" s="374"/>
    </row>
    <row r="16" spans="1:5" x14ac:dyDescent="0.25">
      <c r="A16" s="378" t="s">
        <v>488</v>
      </c>
      <c r="B16" s="547" t="s">
        <v>489</v>
      </c>
      <c r="C16" s="548"/>
      <c r="D16" s="374"/>
      <c r="E16" s="374"/>
    </row>
    <row r="17" spans="1:5" x14ac:dyDescent="0.25">
      <c r="A17" s="378" t="s">
        <v>490</v>
      </c>
      <c r="B17" s="547" t="s">
        <v>491</v>
      </c>
      <c r="C17" s="548"/>
      <c r="D17" s="374"/>
      <c r="E17" s="374"/>
    </row>
    <row r="18" spans="1:5" x14ac:dyDescent="0.25">
      <c r="A18" s="378" t="s">
        <v>492</v>
      </c>
      <c r="B18" s="547" t="s">
        <v>493</v>
      </c>
      <c r="C18" s="548"/>
      <c r="D18" s="374"/>
      <c r="E18" s="374"/>
    </row>
    <row r="19" spans="1:5" x14ac:dyDescent="0.25">
      <c r="A19" s="378" t="s">
        <v>494</v>
      </c>
      <c r="B19" s="547" t="s">
        <v>495</v>
      </c>
      <c r="C19" s="548"/>
      <c r="D19" s="374"/>
      <c r="E19" s="374"/>
    </row>
    <row r="20" spans="1:5" x14ac:dyDescent="0.25">
      <c r="A20" s="378" t="s">
        <v>496</v>
      </c>
      <c r="B20" s="547" t="s">
        <v>497</v>
      </c>
      <c r="C20" s="548"/>
      <c r="D20" s="374"/>
      <c r="E20" s="374"/>
    </row>
    <row r="21" spans="1:5" ht="15.75" thickBot="1" x14ac:dyDescent="0.3">
      <c r="A21" s="125" t="s">
        <v>498</v>
      </c>
      <c r="B21" s="125" t="s">
        <v>499</v>
      </c>
      <c r="C21" s="125"/>
      <c r="D21" s="379">
        <f>SUM(D12:D20)</f>
        <v>0</v>
      </c>
      <c r="E21" s="379">
        <f>SUM(E12:E20)</f>
        <v>0</v>
      </c>
    </row>
    <row r="22" spans="1:5" x14ac:dyDescent="0.25">
      <c r="A22" s="545" t="s">
        <v>500</v>
      </c>
      <c r="B22" s="546"/>
      <c r="C22" s="546"/>
      <c r="D22" s="546"/>
      <c r="E22" s="546"/>
    </row>
    <row r="23" spans="1:5" x14ac:dyDescent="0.25">
      <c r="A23" s="378" t="s">
        <v>501</v>
      </c>
      <c r="B23" s="547" t="s">
        <v>502</v>
      </c>
      <c r="C23" s="548"/>
      <c r="D23" s="374"/>
      <c r="E23" s="375"/>
    </row>
    <row r="24" spans="1:5" x14ac:dyDescent="0.25">
      <c r="A24" s="378" t="s">
        <v>503</v>
      </c>
      <c r="B24" s="547" t="s">
        <v>504</v>
      </c>
      <c r="C24" s="548"/>
      <c r="D24" s="374"/>
      <c r="E24" s="375"/>
    </row>
    <row r="25" spans="1:5" x14ac:dyDescent="0.25">
      <c r="A25" s="378" t="s">
        <v>505</v>
      </c>
      <c r="B25" s="547" t="s">
        <v>506</v>
      </c>
      <c r="C25" s="548"/>
      <c r="D25" s="374"/>
      <c r="E25" s="374"/>
    </row>
    <row r="26" spans="1:5" x14ac:dyDescent="0.25">
      <c r="A26" s="378" t="s">
        <v>507</v>
      </c>
      <c r="B26" s="547" t="s">
        <v>508</v>
      </c>
      <c r="C26" s="548"/>
      <c r="D26" s="374"/>
      <c r="E26" s="374"/>
    </row>
    <row r="27" spans="1:5" x14ac:dyDescent="0.25">
      <c r="A27" s="378" t="s">
        <v>509</v>
      </c>
      <c r="B27" s="547" t="s">
        <v>510</v>
      </c>
      <c r="C27" s="548"/>
      <c r="D27" s="374"/>
      <c r="E27" s="374"/>
    </row>
    <row r="28" spans="1:5" x14ac:dyDescent="0.25">
      <c r="A28" s="378" t="s">
        <v>511</v>
      </c>
      <c r="B28" s="547" t="s">
        <v>512</v>
      </c>
      <c r="C28" s="548"/>
      <c r="D28" s="374"/>
      <c r="E28" s="374"/>
    </row>
    <row r="29" spans="1:5" x14ac:dyDescent="0.25">
      <c r="A29" s="378" t="s">
        <v>513</v>
      </c>
      <c r="B29" s="547" t="s">
        <v>514</v>
      </c>
      <c r="C29" s="548"/>
      <c r="D29" s="374"/>
      <c r="E29" s="375"/>
    </row>
    <row r="30" spans="1:5" x14ac:dyDescent="0.25">
      <c r="A30" s="378" t="s">
        <v>515</v>
      </c>
      <c r="B30" s="547" t="s">
        <v>516</v>
      </c>
      <c r="C30" s="548"/>
      <c r="D30" s="374"/>
      <c r="E30" s="374"/>
    </row>
    <row r="31" spans="1:5" x14ac:dyDescent="0.25">
      <c r="A31" s="378" t="s">
        <v>517</v>
      </c>
      <c r="B31" s="547" t="s">
        <v>518</v>
      </c>
      <c r="C31" s="548"/>
      <c r="D31" s="374"/>
      <c r="E31" s="374"/>
    </row>
    <row r="32" spans="1:5" x14ac:dyDescent="0.25">
      <c r="A32" s="378" t="s">
        <v>519</v>
      </c>
      <c r="B32" s="547" t="s">
        <v>520</v>
      </c>
      <c r="C32" s="548"/>
      <c r="D32" s="374"/>
      <c r="E32" s="374"/>
    </row>
    <row r="33" spans="1:9" ht="15.75" thickBot="1" x14ac:dyDescent="0.3">
      <c r="A33" s="125" t="s">
        <v>521</v>
      </c>
      <c r="B33" s="125" t="s">
        <v>499</v>
      </c>
      <c r="C33" s="125"/>
      <c r="D33" s="379">
        <f>SUM(D23:D32)</f>
        <v>0</v>
      </c>
      <c r="E33" s="379">
        <f>SUM(E23:E32)</f>
        <v>0</v>
      </c>
    </row>
    <row r="34" spans="1:9" x14ac:dyDescent="0.25">
      <c r="A34" s="545" t="s">
        <v>522</v>
      </c>
      <c r="B34" s="546"/>
      <c r="C34" s="546"/>
      <c r="D34" s="546"/>
      <c r="E34" s="546"/>
    </row>
    <row r="35" spans="1:9" x14ac:dyDescent="0.25">
      <c r="A35" s="380" t="s">
        <v>523</v>
      </c>
      <c r="B35" s="547" t="s">
        <v>524</v>
      </c>
      <c r="C35" s="548"/>
      <c r="D35" s="376"/>
      <c r="E35" s="376"/>
    </row>
    <row r="36" spans="1:9" x14ac:dyDescent="0.25">
      <c r="A36" s="378" t="s">
        <v>525</v>
      </c>
      <c r="B36" s="547" t="s">
        <v>526</v>
      </c>
      <c r="C36" s="548"/>
      <c r="D36" s="374"/>
      <c r="E36" s="374"/>
    </row>
    <row r="37" spans="1:9" x14ac:dyDescent="0.25">
      <c r="A37" s="378" t="s">
        <v>527</v>
      </c>
      <c r="B37" s="547" t="s">
        <v>528</v>
      </c>
      <c r="C37" s="548"/>
      <c r="D37" s="374"/>
      <c r="E37" s="374"/>
    </row>
    <row r="38" spans="1:9" x14ac:dyDescent="0.25">
      <c r="A38" s="378" t="s">
        <v>529</v>
      </c>
      <c r="B38" s="547" t="s">
        <v>530</v>
      </c>
      <c r="C38" s="548"/>
      <c r="D38" s="374"/>
      <c r="E38" s="374"/>
    </row>
    <row r="39" spans="1:9" x14ac:dyDescent="0.25">
      <c r="A39" s="378" t="s">
        <v>531</v>
      </c>
      <c r="B39" s="547" t="s">
        <v>532</v>
      </c>
      <c r="C39" s="548"/>
      <c r="D39" s="374"/>
      <c r="E39" s="374"/>
    </row>
    <row r="40" spans="1:9" ht="15.75" thickBot="1" x14ac:dyDescent="0.3">
      <c r="A40" s="125" t="s">
        <v>533</v>
      </c>
      <c r="B40" s="125" t="s">
        <v>499</v>
      </c>
      <c r="C40" s="125"/>
      <c r="D40" s="379">
        <f>SUM(D35:D39)</f>
        <v>0</v>
      </c>
      <c r="E40" s="379">
        <f>SUM(E35:E39)</f>
        <v>0</v>
      </c>
    </row>
    <row r="41" spans="1:9" x14ac:dyDescent="0.25">
      <c r="A41" s="545" t="s">
        <v>534</v>
      </c>
      <c r="B41" s="546"/>
      <c r="C41" s="546"/>
      <c r="D41" s="546"/>
      <c r="E41" s="546"/>
    </row>
    <row r="42" spans="1:9" x14ac:dyDescent="0.25">
      <c r="A42" s="380" t="s">
        <v>535</v>
      </c>
      <c r="B42" s="547" t="s">
        <v>536</v>
      </c>
      <c r="C42" s="548"/>
      <c r="D42" s="376"/>
      <c r="E42" s="376"/>
    </row>
    <row r="43" spans="1:9" ht="37.5" customHeight="1" x14ac:dyDescent="0.25">
      <c r="A43" s="378" t="s">
        <v>537</v>
      </c>
      <c r="B43" s="558" t="s">
        <v>538</v>
      </c>
      <c r="C43" s="559"/>
      <c r="D43" s="377"/>
      <c r="E43" s="377"/>
    </row>
    <row r="44" spans="1:9" ht="15.75" thickBot="1" x14ac:dyDescent="0.3">
      <c r="A44" s="125" t="s">
        <v>539</v>
      </c>
      <c r="B44" s="125" t="s">
        <v>499</v>
      </c>
      <c r="C44" s="125"/>
      <c r="D44" s="379">
        <f>SUM(D42:D43)</f>
        <v>0</v>
      </c>
      <c r="E44" s="379">
        <f>SUM(E42:E43)</f>
        <v>0</v>
      </c>
    </row>
    <row r="45" spans="1:9" x14ac:dyDescent="0.25">
      <c r="A45" s="545" t="s">
        <v>540</v>
      </c>
      <c r="B45" s="546"/>
      <c r="C45" s="381"/>
      <c r="D45" s="382">
        <f>D21+D33+D40+D44</f>
        <v>0</v>
      </c>
      <c r="E45" s="382">
        <f>E21+E33+E40+E44</f>
        <v>0</v>
      </c>
    </row>
    <row r="46" spans="1:9" x14ac:dyDescent="0.25">
      <c r="A46" s="15"/>
      <c r="B46" s="15"/>
      <c r="C46" s="15"/>
      <c r="D46" s="15"/>
      <c r="E46" s="15"/>
    </row>
    <row r="47" spans="1:9" x14ac:dyDescent="0.25">
      <c r="A47" s="15"/>
      <c r="B47" s="15"/>
      <c r="C47" s="15"/>
      <c r="D47" s="15"/>
      <c r="E47" s="15"/>
    </row>
    <row r="48" spans="1:9" ht="90" customHeight="1" x14ac:dyDescent="0.25">
      <c r="A48" s="414" t="s">
        <v>580</v>
      </c>
      <c r="B48" s="414"/>
      <c r="C48" s="414"/>
      <c r="D48" s="414"/>
      <c r="E48" s="414"/>
      <c r="F48" s="317"/>
      <c r="G48" s="317"/>
      <c r="H48" s="317"/>
      <c r="I48" s="317"/>
    </row>
    <row r="49" spans="1:9" ht="90" customHeight="1" x14ac:dyDescent="0.25">
      <c r="A49" s="414"/>
      <c r="B49" s="414"/>
      <c r="C49" s="414"/>
      <c r="D49" s="414"/>
      <c r="E49" s="414"/>
      <c r="F49" s="317"/>
      <c r="G49" s="317"/>
      <c r="H49" s="317"/>
      <c r="I49" s="317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302"/>
  <sheetViews>
    <sheetView workbookViewId="0">
      <selection activeCell="A15" sqref="A15:K15"/>
    </sheetView>
  </sheetViews>
  <sheetFormatPr defaultRowHeight="15" x14ac:dyDescent="0.25"/>
  <cols>
    <col min="1" max="1" width="16.5703125" style="2" customWidth="1"/>
    <col min="2" max="2" width="9.140625" style="141"/>
    <col min="3" max="3" width="70.85546875" style="2" customWidth="1"/>
    <col min="4" max="4" width="9.140625" style="2"/>
    <col min="5" max="5" width="11.28515625" style="141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3" width="9.140625" style="2"/>
    <col min="14" max="14" width="11" style="2" customWidth="1"/>
    <col min="15" max="15" width="15.42578125" style="2" customWidth="1"/>
    <col min="16" max="16" width="8" style="2" bestFit="1" customWidth="1"/>
    <col min="17" max="17" width="64" style="2" customWidth="1"/>
    <col min="18" max="18" width="11.28515625" style="2" bestFit="1" customWidth="1"/>
    <col min="19" max="19" width="9.85546875" style="2" bestFit="1" customWidth="1"/>
    <col min="20" max="23" width="12" style="2" bestFit="1" customWidth="1"/>
    <col min="24" max="16384" width="9.140625" style="2"/>
  </cols>
  <sheetData>
    <row r="1" spans="1:29" ht="15.75" thickBot="1" x14ac:dyDescent="0.3">
      <c r="A1" s="15"/>
      <c r="B1" s="143"/>
      <c r="C1" s="15"/>
      <c r="D1" s="15"/>
      <c r="E1" s="143"/>
      <c r="F1" s="15"/>
      <c r="G1" s="15"/>
      <c r="H1" s="15"/>
      <c r="I1" s="15"/>
      <c r="J1" s="15"/>
      <c r="K1" s="15"/>
      <c r="L1" s="15"/>
      <c r="M1" s="15"/>
      <c r="N1" s="144"/>
      <c r="O1" s="564" t="s">
        <v>678</v>
      </c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6"/>
      <c r="AB1" s="15"/>
      <c r="AC1" s="15"/>
    </row>
    <row r="2" spans="1:29" ht="15.75" customHeight="1" thickBot="1" x14ac:dyDescent="0.3">
      <c r="A2" s="647" t="s">
        <v>331</v>
      </c>
      <c r="B2" s="398" t="s">
        <v>17</v>
      </c>
      <c r="C2" s="661" t="s">
        <v>613</v>
      </c>
      <c r="D2" s="647" t="s">
        <v>614</v>
      </c>
      <c r="E2" s="647" t="s">
        <v>615</v>
      </c>
      <c r="F2" s="647" t="s">
        <v>616</v>
      </c>
      <c r="G2" s="647"/>
      <c r="H2" s="647" t="s">
        <v>677</v>
      </c>
      <c r="I2" s="647"/>
      <c r="J2" s="647" t="s">
        <v>618</v>
      </c>
      <c r="K2" s="647"/>
      <c r="L2" s="647" t="s">
        <v>619</v>
      </c>
      <c r="M2" s="15"/>
      <c r="N2" s="15"/>
      <c r="O2" s="647"/>
      <c r="P2" s="398" t="s">
        <v>17</v>
      </c>
      <c r="Q2" s="661" t="s">
        <v>620</v>
      </c>
      <c r="R2" s="647" t="s">
        <v>614</v>
      </c>
      <c r="S2" s="647" t="s">
        <v>615</v>
      </c>
      <c r="T2" s="647" t="s">
        <v>616</v>
      </c>
      <c r="U2" s="647"/>
      <c r="V2" s="647" t="s">
        <v>617</v>
      </c>
      <c r="W2" s="647"/>
      <c r="X2" s="647" t="s">
        <v>618</v>
      </c>
      <c r="Y2" s="647"/>
      <c r="Z2" s="647" t="s">
        <v>619</v>
      </c>
      <c r="AA2" s="647"/>
      <c r="AB2" s="15"/>
      <c r="AC2" s="15"/>
    </row>
    <row r="3" spans="1:29" x14ac:dyDescent="0.25">
      <c r="A3" s="673"/>
      <c r="B3" s="145">
        <v>5213417</v>
      </c>
      <c r="C3" s="678"/>
      <c r="D3" s="673"/>
      <c r="E3" s="673"/>
      <c r="F3" s="398" t="s">
        <v>621</v>
      </c>
      <c r="G3" s="398" t="s">
        <v>622</v>
      </c>
      <c r="H3" s="398" t="s">
        <v>621</v>
      </c>
      <c r="I3" s="398" t="s">
        <v>622</v>
      </c>
      <c r="J3" s="673"/>
      <c r="K3" s="673"/>
      <c r="L3" s="673"/>
      <c r="M3" s="15"/>
      <c r="N3" s="15"/>
      <c r="O3" s="673"/>
      <c r="P3" s="145">
        <v>5914333</v>
      </c>
      <c r="Q3" s="678"/>
      <c r="R3" s="673"/>
      <c r="S3" s="673"/>
      <c r="T3" s="398" t="s">
        <v>621</v>
      </c>
      <c r="U3" s="398" t="s">
        <v>622</v>
      </c>
      <c r="V3" s="398" t="s">
        <v>621</v>
      </c>
      <c r="W3" s="398" t="s">
        <v>622</v>
      </c>
      <c r="X3" s="673"/>
      <c r="Y3" s="673"/>
      <c r="Z3" s="673"/>
      <c r="AA3" s="673"/>
      <c r="AB3" s="15"/>
      <c r="AC3" s="15"/>
    </row>
    <row r="4" spans="1:29" ht="15" customHeight="1" x14ac:dyDescent="0.25">
      <c r="A4" s="674" t="s">
        <v>623</v>
      </c>
      <c r="B4" s="403" t="s">
        <v>624</v>
      </c>
      <c r="C4" s="146" t="s">
        <v>625</v>
      </c>
      <c r="D4" s="403" t="s">
        <v>119</v>
      </c>
      <c r="E4" s="403">
        <v>0.48193000000000003</v>
      </c>
      <c r="F4" s="147">
        <v>1</v>
      </c>
      <c r="G4" s="147">
        <v>0</v>
      </c>
      <c r="H4" s="405">
        <v>8.8962000000000003</v>
      </c>
      <c r="I4" s="405">
        <v>5.6013000000000002</v>
      </c>
      <c r="J4" s="462"/>
      <c r="K4" s="464"/>
      <c r="L4" s="403">
        <f>E4*((F4*H4)+(G4*I4))</f>
        <v>4.2873456660000002</v>
      </c>
      <c r="M4" s="15"/>
      <c r="N4" s="15"/>
      <c r="O4" s="674" t="s">
        <v>623</v>
      </c>
      <c r="P4" s="403" t="s">
        <v>626</v>
      </c>
      <c r="Q4" s="146" t="s">
        <v>627</v>
      </c>
      <c r="R4" s="403" t="s">
        <v>119</v>
      </c>
      <c r="S4" s="403">
        <v>1</v>
      </c>
      <c r="T4" s="147">
        <v>0.94</v>
      </c>
      <c r="U4" s="147">
        <v>0.06</v>
      </c>
      <c r="V4" s="405">
        <v>149.25389999999999</v>
      </c>
      <c r="W4" s="405">
        <v>40.246600000000001</v>
      </c>
      <c r="X4" s="462"/>
      <c r="Y4" s="464"/>
      <c r="Z4" s="623">
        <f>S4*((T4*V4)+(U4*W4))</f>
        <v>142.71346199999996</v>
      </c>
      <c r="AA4" s="699"/>
      <c r="AB4" s="15"/>
      <c r="AC4" s="15"/>
    </row>
    <row r="5" spans="1:29" ht="30" x14ac:dyDescent="0.25">
      <c r="A5" s="648"/>
      <c r="B5" s="403" t="s">
        <v>628</v>
      </c>
      <c r="C5" s="146" t="s">
        <v>629</v>
      </c>
      <c r="D5" s="403" t="s">
        <v>119</v>
      </c>
      <c r="E5" s="403">
        <v>0.15060000000000001</v>
      </c>
      <c r="F5" s="147">
        <v>1</v>
      </c>
      <c r="G5" s="147">
        <v>0</v>
      </c>
      <c r="H5" s="405">
        <v>0.11749999999999999</v>
      </c>
      <c r="I5" s="405">
        <v>7.7799999999999994E-2</v>
      </c>
      <c r="J5" s="462"/>
      <c r="K5" s="464"/>
      <c r="L5" s="403">
        <f>E5*((F5*H5)+(G5*I5))</f>
        <v>1.7695499999999999E-2</v>
      </c>
      <c r="M5" s="15"/>
      <c r="N5" s="15"/>
      <c r="O5" s="649"/>
      <c r="P5" s="403" t="s">
        <v>630</v>
      </c>
      <c r="Q5" s="148" t="s">
        <v>631</v>
      </c>
      <c r="R5" s="403" t="s">
        <v>119</v>
      </c>
      <c r="S5" s="403">
        <v>1</v>
      </c>
      <c r="T5" s="147">
        <v>1</v>
      </c>
      <c r="U5" s="147">
        <v>0</v>
      </c>
      <c r="V5" s="405">
        <v>125.45780000000001</v>
      </c>
      <c r="W5" s="405">
        <v>41.459600000000002</v>
      </c>
      <c r="X5" s="462"/>
      <c r="Y5" s="464"/>
      <c r="Z5" s="623">
        <f>S5*((T5*V5)+(U5*W5))</f>
        <v>125.45780000000001</v>
      </c>
      <c r="AA5" s="699"/>
      <c r="AB5" s="15"/>
      <c r="AC5" s="15"/>
    </row>
    <row r="6" spans="1:29" x14ac:dyDescent="0.25">
      <c r="A6" s="648"/>
      <c r="B6" s="403" t="s">
        <v>632</v>
      </c>
      <c r="C6" s="146" t="s">
        <v>633</v>
      </c>
      <c r="D6" s="403" t="s">
        <v>119</v>
      </c>
      <c r="E6" s="403">
        <v>0.48193000000000003</v>
      </c>
      <c r="F6" s="147">
        <v>1</v>
      </c>
      <c r="G6" s="147">
        <v>0</v>
      </c>
      <c r="H6" s="405">
        <v>8.3192000000000004</v>
      </c>
      <c r="I6" s="405">
        <v>1.9689000000000001</v>
      </c>
      <c r="J6" s="462"/>
      <c r="K6" s="464"/>
      <c r="L6" s="403">
        <f>E6*((F6*H6)+(G6*I6))</f>
        <v>4.0092720560000004</v>
      </c>
      <c r="M6" s="15"/>
      <c r="N6" s="15"/>
      <c r="O6" s="637" t="s">
        <v>634</v>
      </c>
      <c r="P6" s="463"/>
      <c r="Q6" s="463"/>
      <c r="R6" s="463"/>
      <c r="S6" s="463"/>
      <c r="T6" s="463"/>
      <c r="U6" s="463"/>
      <c r="V6" s="463"/>
      <c r="W6" s="463"/>
      <c r="X6" s="463"/>
      <c r="Y6" s="464"/>
      <c r="Z6" s="694">
        <f>SUM(Z4:AA5)</f>
        <v>268.17126199999996</v>
      </c>
      <c r="AA6" s="698"/>
      <c r="AB6" s="15"/>
      <c r="AC6" s="15"/>
    </row>
    <row r="7" spans="1:29" ht="15" customHeight="1" x14ac:dyDescent="0.25">
      <c r="A7" s="648"/>
      <c r="B7" s="403" t="s">
        <v>635</v>
      </c>
      <c r="C7" s="146" t="s">
        <v>636</v>
      </c>
      <c r="D7" s="403" t="s">
        <v>119</v>
      </c>
      <c r="E7" s="403">
        <v>0.20080000000000001</v>
      </c>
      <c r="F7" s="147">
        <v>1</v>
      </c>
      <c r="G7" s="147">
        <v>0</v>
      </c>
      <c r="H7" s="405">
        <v>6.1981000000000002</v>
      </c>
      <c r="I7" s="405">
        <v>3.9304999999999999</v>
      </c>
      <c r="J7" s="462"/>
      <c r="K7" s="464"/>
      <c r="L7" s="403">
        <f>E7*((F7*H7)+(G7*I7))</f>
        <v>1.2445784800000002</v>
      </c>
      <c r="M7" s="15"/>
      <c r="N7" s="15"/>
      <c r="O7" s="674" t="s">
        <v>403</v>
      </c>
      <c r="P7" s="403" t="s">
        <v>637</v>
      </c>
      <c r="Q7" s="146" t="s">
        <v>638</v>
      </c>
      <c r="R7" s="403" t="s">
        <v>119</v>
      </c>
      <c r="S7" s="403">
        <v>2</v>
      </c>
      <c r="T7" s="147"/>
      <c r="U7" s="147"/>
      <c r="V7" s="403"/>
      <c r="W7" s="403"/>
      <c r="X7" s="606">
        <v>14.005000000000001</v>
      </c>
      <c r="Y7" s="607"/>
      <c r="Z7" s="623">
        <f>S7*X7</f>
        <v>28.01</v>
      </c>
      <c r="AA7" s="699"/>
      <c r="AB7" s="15"/>
      <c r="AC7" s="15"/>
    </row>
    <row r="8" spans="1:29" x14ac:dyDescent="0.25">
      <c r="A8" s="649"/>
      <c r="B8" s="403" t="s">
        <v>639</v>
      </c>
      <c r="C8" s="146" t="s">
        <v>640</v>
      </c>
      <c r="D8" s="403" t="s">
        <v>119</v>
      </c>
      <c r="E8" s="403">
        <v>0.48193000000000003</v>
      </c>
      <c r="F8" s="147">
        <v>1</v>
      </c>
      <c r="G8" s="147">
        <v>0</v>
      </c>
      <c r="H8" s="405">
        <v>3.6555</v>
      </c>
      <c r="I8" s="405">
        <v>2.3180999999999998</v>
      </c>
      <c r="J8" s="462"/>
      <c r="K8" s="464"/>
      <c r="L8" s="403">
        <f>E8*((F8*H8)+(G8*I8))</f>
        <v>1.761695115</v>
      </c>
      <c r="M8" s="15"/>
      <c r="N8" s="15"/>
      <c r="O8" s="649"/>
      <c r="P8" s="403"/>
      <c r="Q8" s="146"/>
      <c r="R8" s="403"/>
      <c r="S8" s="403"/>
      <c r="T8" s="147"/>
      <c r="U8" s="147"/>
      <c r="V8" s="403"/>
      <c r="W8" s="403"/>
      <c r="X8" s="462"/>
      <c r="Y8" s="464"/>
      <c r="Z8" s="623"/>
      <c r="AA8" s="699"/>
      <c r="AB8" s="15"/>
      <c r="AC8" s="15"/>
    </row>
    <row r="9" spans="1:29" x14ac:dyDescent="0.25">
      <c r="A9" s="637" t="s">
        <v>634</v>
      </c>
      <c r="B9" s="463"/>
      <c r="C9" s="463"/>
      <c r="D9" s="463"/>
      <c r="E9" s="463"/>
      <c r="F9" s="463"/>
      <c r="G9" s="463"/>
      <c r="H9" s="463"/>
      <c r="I9" s="463"/>
      <c r="J9" s="463"/>
      <c r="K9" s="464"/>
      <c r="L9" s="399">
        <f>SUM(L4:L8)</f>
        <v>11.320586817000001</v>
      </c>
      <c r="M9" s="15"/>
      <c r="N9" s="15"/>
      <c r="O9" s="637" t="s">
        <v>641</v>
      </c>
      <c r="P9" s="463"/>
      <c r="Q9" s="463"/>
      <c r="R9" s="463"/>
      <c r="S9" s="463"/>
      <c r="T9" s="463"/>
      <c r="U9" s="463"/>
      <c r="V9" s="463"/>
      <c r="W9" s="463"/>
      <c r="X9" s="463"/>
      <c r="Y9" s="464"/>
      <c r="Z9" s="694">
        <f>SUM(Z7:AA8)</f>
        <v>28.01</v>
      </c>
      <c r="AA9" s="698"/>
      <c r="AB9" s="15"/>
      <c r="AC9" s="15"/>
    </row>
    <row r="10" spans="1:29" x14ac:dyDescent="0.25">
      <c r="A10" s="652" t="s">
        <v>403</v>
      </c>
      <c r="B10" s="403" t="s">
        <v>642</v>
      </c>
      <c r="C10" s="146" t="s">
        <v>643</v>
      </c>
      <c r="D10" s="403" t="s">
        <v>119</v>
      </c>
      <c r="E10" s="147">
        <v>2</v>
      </c>
      <c r="F10" s="403"/>
      <c r="G10" s="403"/>
      <c r="H10" s="403"/>
      <c r="I10" s="403"/>
      <c r="J10" s="570">
        <v>15.059799999999999</v>
      </c>
      <c r="K10" s="571"/>
      <c r="L10" s="403">
        <f>E10*J10</f>
        <v>30.119599999999998</v>
      </c>
      <c r="M10" s="15"/>
      <c r="N10" s="15"/>
      <c r="O10" s="637" t="s">
        <v>644</v>
      </c>
      <c r="P10" s="541"/>
      <c r="Q10" s="541"/>
      <c r="R10" s="541"/>
      <c r="S10" s="541"/>
      <c r="T10" s="541"/>
      <c r="U10" s="541"/>
      <c r="V10" s="541"/>
      <c r="W10" s="541"/>
      <c r="X10" s="541"/>
      <c r="Y10" s="542"/>
      <c r="Z10" s="694">
        <f>Z9+Z6</f>
        <v>296.18126199999995</v>
      </c>
      <c r="AA10" s="695"/>
      <c r="AB10" s="15"/>
      <c r="AC10" s="15"/>
    </row>
    <row r="11" spans="1:29" ht="15.75" thickBot="1" x14ac:dyDescent="0.3">
      <c r="A11" s="641"/>
      <c r="B11" s="403" t="s">
        <v>645</v>
      </c>
      <c r="C11" s="146" t="s">
        <v>646</v>
      </c>
      <c r="D11" s="403" t="s">
        <v>119</v>
      </c>
      <c r="E11" s="147">
        <v>1</v>
      </c>
      <c r="F11" s="403"/>
      <c r="G11" s="403"/>
      <c r="H11" s="403"/>
      <c r="I11" s="403"/>
      <c r="J11" s="570">
        <v>21.292400000000001</v>
      </c>
      <c r="K11" s="571"/>
      <c r="L11" s="403">
        <f>E11*J11</f>
        <v>21.292400000000001</v>
      </c>
      <c r="M11" s="15"/>
      <c r="N11" s="15"/>
      <c r="O11" s="624" t="s">
        <v>647</v>
      </c>
      <c r="P11" s="638"/>
      <c r="Q11" s="638"/>
      <c r="R11" s="638"/>
      <c r="S11" s="638"/>
      <c r="T11" s="638"/>
      <c r="U11" s="638"/>
      <c r="V11" s="638"/>
      <c r="W11" s="638"/>
      <c r="X11" s="638"/>
      <c r="Y11" s="639"/>
      <c r="Z11" s="696">
        <f>Z10/19.06</f>
        <v>15.539415634837354</v>
      </c>
      <c r="AA11" s="697"/>
      <c r="AB11" s="15"/>
      <c r="AC11" s="15"/>
    </row>
    <row r="12" spans="1:29" x14ac:dyDescent="0.25">
      <c r="A12" s="641"/>
      <c r="B12" s="403" t="s">
        <v>648</v>
      </c>
      <c r="C12" s="146" t="s">
        <v>649</v>
      </c>
      <c r="D12" s="403" t="s">
        <v>119</v>
      </c>
      <c r="E12" s="147">
        <v>1</v>
      </c>
      <c r="F12" s="403"/>
      <c r="G12" s="403"/>
      <c r="H12" s="403"/>
      <c r="I12" s="403"/>
      <c r="J12" s="570">
        <v>19.706099999999999</v>
      </c>
      <c r="K12" s="571"/>
      <c r="L12" s="403">
        <f>E12*J12</f>
        <v>19.706099999999999</v>
      </c>
      <c r="M12" s="15"/>
      <c r="N12" s="15"/>
      <c r="O12" s="149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1"/>
      <c r="AB12" s="15"/>
      <c r="AC12" s="15"/>
    </row>
    <row r="13" spans="1:29" ht="15.75" thickBot="1" x14ac:dyDescent="0.3">
      <c r="A13" s="642"/>
      <c r="B13" s="403" t="s">
        <v>637</v>
      </c>
      <c r="C13" s="146" t="s">
        <v>638</v>
      </c>
      <c r="D13" s="403" t="s">
        <v>119</v>
      </c>
      <c r="E13" s="147">
        <v>2</v>
      </c>
      <c r="F13" s="403"/>
      <c r="G13" s="403"/>
      <c r="H13" s="403"/>
      <c r="I13" s="403"/>
      <c r="J13" s="570">
        <v>14.005000000000001</v>
      </c>
      <c r="K13" s="571"/>
      <c r="L13" s="403">
        <f>E13*J13</f>
        <v>28.01</v>
      </c>
      <c r="M13" s="15"/>
      <c r="N13" s="15"/>
      <c r="O13" s="149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1"/>
      <c r="AB13" s="15"/>
      <c r="AC13" s="15"/>
    </row>
    <row r="14" spans="1:29" ht="15.75" customHeight="1" thickBot="1" x14ac:dyDescent="0.3">
      <c r="A14" s="637" t="s">
        <v>641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4"/>
      <c r="L14" s="399">
        <f>SUM(L10:L13)</f>
        <v>99.128100000000003</v>
      </c>
      <c r="M14" s="15"/>
      <c r="N14" s="15"/>
      <c r="O14" s="647"/>
      <c r="P14" s="398" t="s">
        <v>17</v>
      </c>
      <c r="Q14" s="661" t="s">
        <v>620</v>
      </c>
      <c r="R14" s="647" t="s">
        <v>614</v>
      </c>
      <c r="S14" s="647" t="s">
        <v>615</v>
      </c>
      <c r="T14" s="647" t="s">
        <v>616</v>
      </c>
      <c r="U14" s="647"/>
      <c r="V14" s="647" t="s">
        <v>617</v>
      </c>
      <c r="W14" s="647"/>
      <c r="X14" s="647" t="s">
        <v>618</v>
      </c>
      <c r="Y14" s="647"/>
      <c r="Z14" s="647" t="s">
        <v>619</v>
      </c>
      <c r="AA14" s="647"/>
      <c r="AB14" s="15"/>
      <c r="AC14" s="15"/>
    </row>
    <row r="15" spans="1:29" x14ac:dyDescent="0.25">
      <c r="A15" s="637" t="s">
        <v>644</v>
      </c>
      <c r="B15" s="541"/>
      <c r="C15" s="541"/>
      <c r="D15" s="541"/>
      <c r="E15" s="541"/>
      <c r="F15" s="541"/>
      <c r="G15" s="541"/>
      <c r="H15" s="541"/>
      <c r="I15" s="541"/>
      <c r="J15" s="541"/>
      <c r="K15" s="542"/>
      <c r="L15" s="399">
        <f>L14+L9</f>
        <v>110.44868681700001</v>
      </c>
      <c r="M15" s="15"/>
      <c r="N15" s="15"/>
      <c r="O15" s="673"/>
      <c r="P15" s="145">
        <v>5915474</v>
      </c>
      <c r="Q15" s="678"/>
      <c r="R15" s="673"/>
      <c r="S15" s="673"/>
      <c r="T15" s="398" t="s">
        <v>621</v>
      </c>
      <c r="U15" s="398" t="s">
        <v>622</v>
      </c>
      <c r="V15" s="398" t="s">
        <v>621</v>
      </c>
      <c r="W15" s="398" t="s">
        <v>622</v>
      </c>
      <c r="X15" s="673"/>
      <c r="Y15" s="673"/>
      <c r="Z15" s="673"/>
      <c r="AA15" s="673"/>
      <c r="AB15" s="15"/>
      <c r="AC15" s="15"/>
    </row>
    <row r="16" spans="1:29" ht="15.75" customHeight="1" thickBot="1" x14ac:dyDescent="0.3">
      <c r="A16" s="624" t="s">
        <v>647</v>
      </c>
      <c r="B16" s="638"/>
      <c r="C16" s="638"/>
      <c r="D16" s="638"/>
      <c r="E16" s="638"/>
      <c r="F16" s="638"/>
      <c r="G16" s="638"/>
      <c r="H16" s="638"/>
      <c r="I16" s="638"/>
      <c r="J16" s="638"/>
      <c r="K16" s="639"/>
      <c r="L16" s="400">
        <f>L15/4</f>
        <v>27.612171704250002</v>
      </c>
      <c r="M16" s="15"/>
      <c r="N16" s="15"/>
      <c r="O16" s="674" t="s">
        <v>623</v>
      </c>
      <c r="P16" s="403" t="s">
        <v>650</v>
      </c>
      <c r="Q16" s="146" t="s">
        <v>651</v>
      </c>
      <c r="R16" s="403" t="s">
        <v>119</v>
      </c>
      <c r="S16" s="403">
        <v>1</v>
      </c>
      <c r="T16" s="147">
        <v>1</v>
      </c>
      <c r="U16" s="147">
        <v>0</v>
      </c>
      <c r="V16" s="405">
        <v>99.792400000000001</v>
      </c>
      <c r="W16" s="405">
        <v>32.9572</v>
      </c>
      <c r="X16" s="462"/>
      <c r="Y16" s="464"/>
      <c r="Z16" s="623">
        <f>S16*((T16*V16)+(U16*W16))</f>
        <v>99.792400000000001</v>
      </c>
      <c r="AA16" s="699"/>
      <c r="AB16" s="15"/>
      <c r="AC16" s="15"/>
    </row>
    <row r="17" spans="1:29" x14ac:dyDescent="0.25">
      <c r="A17" s="640" t="s">
        <v>652</v>
      </c>
      <c r="B17" s="402" t="s">
        <v>653</v>
      </c>
      <c r="C17" s="152" t="s">
        <v>654</v>
      </c>
      <c r="D17" s="402" t="s">
        <v>118</v>
      </c>
      <c r="E17" s="153">
        <v>12.72</v>
      </c>
      <c r="F17" s="152"/>
      <c r="G17" s="152"/>
      <c r="H17" s="152"/>
      <c r="I17" s="152"/>
      <c r="J17" s="701">
        <v>4.4000000000000004</v>
      </c>
      <c r="K17" s="702"/>
      <c r="L17" s="402">
        <f>E17*J17</f>
        <v>55.968000000000011</v>
      </c>
      <c r="M17" s="15"/>
      <c r="N17" s="15"/>
      <c r="O17" s="649"/>
      <c r="P17" s="403"/>
      <c r="Q17" s="148"/>
      <c r="R17" s="403"/>
      <c r="S17" s="403"/>
      <c r="T17" s="147"/>
      <c r="U17" s="147"/>
      <c r="V17" s="403"/>
      <c r="W17" s="403"/>
      <c r="X17" s="462"/>
      <c r="Y17" s="464"/>
      <c r="Z17" s="623">
        <f>S17*((T17*V17)+(U17*W17))</f>
        <v>0</v>
      </c>
      <c r="AA17" s="699"/>
      <c r="AB17" s="15"/>
      <c r="AC17" s="15"/>
    </row>
    <row r="18" spans="1:29" x14ac:dyDescent="0.25">
      <c r="A18" s="641"/>
      <c r="B18" s="403" t="s">
        <v>655</v>
      </c>
      <c r="C18" s="154" t="s">
        <v>656</v>
      </c>
      <c r="D18" s="403" t="s">
        <v>19</v>
      </c>
      <c r="E18" s="147">
        <v>1</v>
      </c>
      <c r="F18" s="154"/>
      <c r="G18" s="154"/>
      <c r="H18" s="154"/>
      <c r="I18" s="154"/>
      <c r="J18" s="570">
        <v>90.782399999999996</v>
      </c>
      <c r="K18" s="571"/>
      <c r="L18" s="403">
        <f t="shared" ref="L18:L19" si="0">E18*J18</f>
        <v>90.782399999999996</v>
      </c>
      <c r="M18" s="15"/>
      <c r="N18" s="15"/>
      <c r="O18" s="637" t="s">
        <v>634</v>
      </c>
      <c r="P18" s="463"/>
      <c r="Q18" s="463"/>
      <c r="R18" s="463"/>
      <c r="S18" s="463"/>
      <c r="T18" s="463"/>
      <c r="U18" s="463"/>
      <c r="V18" s="463"/>
      <c r="W18" s="463"/>
      <c r="X18" s="463"/>
      <c r="Y18" s="464"/>
      <c r="Z18" s="694">
        <f>SUM(Z16:AA17)</f>
        <v>99.792400000000001</v>
      </c>
      <c r="AA18" s="698"/>
      <c r="AB18" s="15"/>
      <c r="AC18" s="15"/>
    </row>
    <row r="19" spans="1:29" ht="15" customHeight="1" x14ac:dyDescent="0.25">
      <c r="A19" s="642"/>
      <c r="B19" s="403" t="s">
        <v>657</v>
      </c>
      <c r="C19" s="154" t="s">
        <v>658</v>
      </c>
      <c r="D19" s="403" t="s">
        <v>19</v>
      </c>
      <c r="E19" s="147">
        <v>0.4</v>
      </c>
      <c r="F19" s="154"/>
      <c r="G19" s="154"/>
      <c r="H19" s="154"/>
      <c r="I19" s="154"/>
      <c r="J19" s="570">
        <v>148.55289999999999</v>
      </c>
      <c r="K19" s="571"/>
      <c r="L19" s="403">
        <f t="shared" si="0"/>
        <v>59.42116</v>
      </c>
      <c r="M19" s="15"/>
      <c r="N19" s="15"/>
      <c r="O19" s="674" t="s">
        <v>403</v>
      </c>
      <c r="P19" s="403" t="s">
        <v>637</v>
      </c>
      <c r="Q19" s="146" t="s">
        <v>638</v>
      </c>
      <c r="R19" s="403" t="s">
        <v>119</v>
      </c>
      <c r="S19" s="403">
        <v>4</v>
      </c>
      <c r="T19" s="147"/>
      <c r="U19" s="147"/>
      <c r="V19" s="403"/>
      <c r="W19" s="403"/>
      <c r="X19" s="606">
        <v>14.005000000000001</v>
      </c>
      <c r="Y19" s="607"/>
      <c r="Z19" s="623">
        <f>S19*X19</f>
        <v>56.02</v>
      </c>
      <c r="AA19" s="699"/>
      <c r="AB19" s="15"/>
      <c r="AC19" s="15"/>
    </row>
    <row r="20" spans="1:29" ht="15.75" thickBot="1" x14ac:dyDescent="0.3">
      <c r="A20" s="624" t="s">
        <v>659</v>
      </c>
      <c r="B20" s="625"/>
      <c r="C20" s="625"/>
      <c r="D20" s="625"/>
      <c r="E20" s="625"/>
      <c r="F20" s="625"/>
      <c r="G20" s="625"/>
      <c r="H20" s="625"/>
      <c r="I20" s="625"/>
      <c r="J20" s="625"/>
      <c r="K20" s="626"/>
      <c r="L20" s="155">
        <f>SUM(L17:L19)</f>
        <v>206.17156</v>
      </c>
      <c r="M20" s="15"/>
      <c r="N20" s="15"/>
      <c r="O20" s="649"/>
      <c r="P20" s="403"/>
      <c r="Q20" s="146"/>
      <c r="R20" s="403"/>
      <c r="S20" s="403"/>
      <c r="T20" s="147"/>
      <c r="U20" s="147"/>
      <c r="V20" s="403"/>
      <c r="W20" s="403"/>
      <c r="X20" s="462"/>
      <c r="Y20" s="464"/>
      <c r="Z20" s="623"/>
      <c r="AA20" s="699"/>
      <c r="AB20" s="15"/>
      <c r="AC20" s="15"/>
    </row>
    <row r="21" spans="1:29" ht="30" x14ac:dyDescent="0.25">
      <c r="A21" s="156" t="s">
        <v>660</v>
      </c>
      <c r="B21" s="408">
        <v>5212552</v>
      </c>
      <c r="C21" s="157" t="s">
        <v>661</v>
      </c>
      <c r="D21" s="408" t="s">
        <v>19</v>
      </c>
      <c r="E21" s="158">
        <v>1</v>
      </c>
      <c r="F21" s="159"/>
      <c r="G21" s="159"/>
      <c r="H21" s="159"/>
      <c r="I21" s="159"/>
      <c r="J21" s="670">
        <f>L34</f>
        <v>11.621667375605778</v>
      </c>
      <c r="K21" s="671"/>
      <c r="L21" s="160">
        <f>J21*E21</f>
        <v>11.621667375605778</v>
      </c>
      <c r="M21" s="15"/>
      <c r="N21" s="15"/>
      <c r="O21" s="637" t="s">
        <v>641</v>
      </c>
      <c r="P21" s="463"/>
      <c r="Q21" s="463"/>
      <c r="R21" s="463"/>
      <c r="S21" s="463"/>
      <c r="T21" s="463"/>
      <c r="U21" s="463"/>
      <c r="V21" s="463"/>
      <c r="W21" s="463"/>
      <c r="X21" s="463"/>
      <c r="Y21" s="464"/>
      <c r="Z21" s="694">
        <f>SUM(Z19:AA20)</f>
        <v>56.02</v>
      </c>
      <c r="AA21" s="698"/>
      <c r="AB21" s="15"/>
      <c r="AC21" s="15"/>
    </row>
    <row r="22" spans="1:29" ht="30" x14ac:dyDescent="0.25">
      <c r="A22" s="672" t="s">
        <v>623</v>
      </c>
      <c r="B22" s="404" t="s">
        <v>662</v>
      </c>
      <c r="C22" s="161" t="s">
        <v>663</v>
      </c>
      <c r="D22" s="404" t="s">
        <v>119</v>
      </c>
      <c r="E22" s="162">
        <v>1</v>
      </c>
      <c r="F22" s="163">
        <v>1</v>
      </c>
      <c r="G22" s="163">
        <v>0</v>
      </c>
      <c r="H22" s="405">
        <v>34.173099999999998</v>
      </c>
      <c r="I22" s="405">
        <v>29.688700000000001</v>
      </c>
      <c r="J22" s="614"/>
      <c r="K22" s="614"/>
      <c r="L22" s="404">
        <f>E22*((F22*H22)+(G22*I22))</f>
        <v>34.173099999999998</v>
      </c>
      <c r="M22" s="15"/>
      <c r="N22" s="15"/>
      <c r="O22" s="637" t="s">
        <v>644</v>
      </c>
      <c r="P22" s="541"/>
      <c r="Q22" s="541"/>
      <c r="R22" s="541"/>
      <c r="S22" s="541"/>
      <c r="T22" s="541"/>
      <c r="U22" s="541"/>
      <c r="V22" s="541"/>
      <c r="W22" s="541"/>
      <c r="X22" s="541"/>
      <c r="Y22" s="542"/>
      <c r="Z22" s="694">
        <f>Z21+Z18</f>
        <v>155.8124</v>
      </c>
      <c r="AA22" s="695"/>
      <c r="AB22" s="15"/>
      <c r="AC22" s="15"/>
    </row>
    <row r="23" spans="1:29" ht="15.75" thickBot="1" x14ac:dyDescent="0.3">
      <c r="A23" s="603"/>
      <c r="B23" s="404" t="s">
        <v>632</v>
      </c>
      <c r="C23" s="164" t="s">
        <v>633</v>
      </c>
      <c r="D23" s="404" t="s">
        <v>119</v>
      </c>
      <c r="E23" s="162">
        <v>1</v>
      </c>
      <c r="F23" s="163">
        <v>1</v>
      </c>
      <c r="G23" s="163">
        <v>0</v>
      </c>
      <c r="H23" s="165">
        <v>8.3192000000000004</v>
      </c>
      <c r="I23" s="165">
        <v>1.9689000000000001</v>
      </c>
      <c r="J23" s="614"/>
      <c r="K23" s="614"/>
      <c r="L23" s="404">
        <f>E23*((F23*H23)+(G23*I23))</f>
        <v>8.3192000000000004</v>
      </c>
      <c r="M23" s="15"/>
      <c r="N23" s="15"/>
      <c r="O23" s="624" t="s">
        <v>647</v>
      </c>
      <c r="P23" s="638"/>
      <c r="Q23" s="638"/>
      <c r="R23" s="638"/>
      <c r="S23" s="638"/>
      <c r="T23" s="638"/>
      <c r="U23" s="638"/>
      <c r="V23" s="638"/>
      <c r="W23" s="638"/>
      <c r="X23" s="638"/>
      <c r="Y23" s="639"/>
      <c r="Z23" s="696">
        <f>Z22/7.47</f>
        <v>20.858420348058903</v>
      </c>
      <c r="AA23" s="697"/>
      <c r="AB23" s="15"/>
      <c r="AC23" s="15"/>
    </row>
    <row r="24" spans="1:29" x14ac:dyDescent="0.25">
      <c r="A24" s="593" t="s">
        <v>634</v>
      </c>
      <c r="B24" s="594"/>
      <c r="C24" s="594"/>
      <c r="D24" s="594"/>
      <c r="E24" s="594"/>
      <c r="F24" s="594"/>
      <c r="G24" s="594"/>
      <c r="H24" s="594"/>
      <c r="I24" s="594"/>
      <c r="J24" s="594"/>
      <c r="K24" s="595"/>
      <c r="L24" s="166">
        <f>SUM(L22:L23)</f>
        <v>42.4923</v>
      </c>
      <c r="M24" s="15"/>
      <c r="N24" s="15"/>
      <c r="O24" s="149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1"/>
      <c r="AB24" s="15"/>
      <c r="AC24" s="15"/>
    </row>
    <row r="25" spans="1:29" ht="15.75" thickBot="1" x14ac:dyDescent="0.3">
      <c r="A25" s="672" t="s">
        <v>403</v>
      </c>
      <c r="B25" s="404" t="s">
        <v>642</v>
      </c>
      <c r="C25" s="164" t="s">
        <v>643</v>
      </c>
      <c r="D25" s="404" t="s">
        <v>119</v>
      </c>
      <c r="E25" s="162">
        <v>1</v>
      </c>
      <c r="F25" s="164"/>
      <c r="G25" s="164"/>
      <c r="H25" s="164"/>
      <c r="I25" s="164"/>
      <c r="J25" s="570">
        <v>15.059799999999999</v>
      </c>
      <c r="K25" s="571"/>
      <c r="L25" s="404">
        <f>E25*J25</f>
        <v>15.059799999999999</v>
      </c>
      <c r="M25" s="15"/>
      <c r="N25" s="15"/>
      <c r="O25" s="149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1"/>
      <c r="AB25" s="15"/>
      <c r="AC25" s="15"/>
    </row>
    <row r="26" spans="1:29" ht="15.75" customHeight="1" thickBot="1" x14ac:dyDescent="0.3">
      <c r="A26" s="602"/>
      <c r="B26" s="404" t="s">
        <v>664</v>
      </c>
      <c r="C26" s="164" t="s">
        <v>665</v>
      </c>
      <c r="D26" s="404" t="s">
        <v>119</v>
      </c>
      <c r="E26" s="162">
        <v>1</v>
      </c>
      <c r="F26" s="164"/>
      <c r="G26" s="164"/>
      <c r="H26" s="164"/>
      <c r="I26" s="164"/>
      <c r="J26" s="591">
        <v>19.391300000000001</v>
      </c>
      <c r="K26" s="591"/>
      <c r="L26" s="404">
        <f t="shared" ref="L26:L27" si="1">E26*J26</f>
        <v>19.391300000000001</v>
      </c>
      <c r="M26" s="15"/>
      <c r="N26" s="15"/>
      <c r="O26" s="647"/>
      <c r="P26" s="398" t="s">
        <v>17</v>
      </c>
      <c r="Q26" s="661" t="s">
        <v>620</v>
      </c>
      <c r="R26" s="647" t="s">
        <v>614</v>
      </c>
      <c r="S26" s="647" t="s">
        <v>615</v>
      </c>
      <c r="T26" s="647" t="s">
        <v>616</v>
      </c>
      <c r="U26" s="647"/>
      <c r="V26" s="647" t="s">
        <v>617</v>
      </c>
      <c r="W26" s="647"/>
      <c r="X26" s="647" t="s">
        <v>618</v>
      </c>
      <c r="Y26" s="647"/>
      <c r="Z26" s="647" t="s">
        <v>619</v>
      </c>
      <c r="AA26" s="647"/>
      <c r="AB26" s="15"/>
      <c r="AC26" s="15"/>
    </row>
    <row r="27" spans="1:29" x14ac:dyDescent="0.25">
      <c r="A27" s="603"/>
      <c r="B27" s="404" t="s">
        <v>637</v>
      </c>
      <c r="C27" s="164" t="s">
        <v>638</v>
      </c>
      <c r="D27" s="404" t="s">
        <v>119</v>
      </c>
      <c r="E27" s="162">
        <v>1</v>
      </c>
      <c r="F27" s="164"/>
      <c r="G27" s="164"/>
      <c r="H27" s="164"/>
      <c r="I27" s="164"/>
      <c r="J27" s="570">
        <v>14.005000000000001</v>
      </c>
      <c r="K27" s="571"/>
      <c r="L27" s="404">
        <f t="shared" si="1"/>
        <v>14.005000000000001</v>
      </c>
      <c r="M27" s="15"/>
      <c r="N27" s="15"/>
      <c r="O27" s="673"/>
      <c r="P27" s="145">
        <v>5914655</v>
      </c>
      <c r="Q27" s="678"/>
      <c r="R27" s="673"/>
      <c r="S27" s="673"/>
      <c r="T27" s="398" t="s">
        <v>621</v>
      </c>
      <c r="U27" s="398" t="s">
        <v>622</v>
      </c>
      <c r="V27" s="398" t="s">
        <v>621</v>
      </c>
      <c r="W27" s="398" t="s">
        <v>622</v>
      </c>
      <c r="X27" s="673"/>
      <c r="Y27" s="673"/>
      <c r="Z27" s="673"/>
      <c r="AA27" s="673"/>
      <c r="AB27" s="15"/>
      <c r="AC27" s="15"/>
    </row>
    <row r="28" spans="1:29" ht="15" customHeight="1" x14ac:dyDescent="0.25">
      <c r="A28" s="593" t="s">
        <v>641</v>
      </c>
      <c r="B28" s="594"/>
      <c r="C28" s="594"/>
      <c r="D28" s="594"/>
      <c r="E28" s="594"/>
      <c r="F28" s="594"/>
      <c r="G28" s="594"/>
      <c r="H28" s="594"/>
      <c r="I28" s="594"/>
      <c r="J28" s="594"/>
      <c r="K28" s="595"/>
      <c r="L28" s="166">
        <f>SUM(L25:L27)</f>
        <v>48.456099999999999</v>
      </c>
      <c r="M28" s="15"/>
      <c r="N28" s="15"/>
      <c r="O28" s="674" t="s">
        <v>623</v>
      </c>
      <c r="P28" s="403" t="s">
        <v>626</v>
      </c>
      <c r="Q28" s="146" t="s">
        <v>627</v>
      </c>
      <c r="R28" s="403" t="s">
        <v>119</v>
      </c>
      <c r="S28" s="403">
        <v>1</v>
      </c>
      <c r="T28" s="147">
        <v>1</v>
      </c>
      <c r="U28" s="147">
        <v>0</v>
      </c>
      <c r="V28" s="405">
        <v>149.25389999999999</v>
      </c>
      <c r="W28" s="405">
        <v>40.246600000000001</v>
      </c>
      <c r="X28" s="462"/>
      <c r="Y28" s="464"/>
      <c r="Z28" s="623">
        <f>S28*((T28*V28)+(U28*W28))</f>
        <v>149.25389999999999</v>
      </c>
      <c r="AA28" s="699"/>
      <c r="AB28" s="15"/>
      <c r="AC28" s="15"/>
    </row>
    <row r="29" spans="1:29" x14ac:dyDescent="0.25">
      <c r="A29" s="593" t="s">
        <v>644</v>
      </c>
      <c r="B29" s="596"/>
      <c r="C29" s="596"/>
      <c r="D29" s="596"/>
      <c r="E29" s="596"/>
      <c r="F29" s="596"/>
      <c r="G29" s="596"/>
      <c r="H29" s="596"/>
      <c r="I29" s="596"/>
      <c r="J29" s="596"/>
      <c r="K29" s="597"/>
      <c r="L29" s="166">
        <f>L28+L24</f>
        <v>90.948399999999992</v>
      </c>
      <c r="M29" s="15"/>
      <c r="N29" s="15"/>
      <c r="O29" s="649"/>
      <c r="P29" s="403"/>
      <c r="Q29" s="148"/>
      <c r="R29" s="403"/>
      <c r="S29" s="403"/>
      <c r="T29" s="147"/>
      <c r="U29" s="147"/>
      <c r="V29" s="403"/>
      <c r="W29" s="403"/>
      <c r="X29" s="462"/>
      <c r="Y29" s="464"/>
      <c r="Z29" s="623">
        <f>S29*((T29*V29)+(U29*W29))</f>
        <v>0</v>
      </c>
      <c r="AA29" s="699"/>
      <c r="AB29" s="15"/>
      <c r="AC29" s="15"/>
    </row>
    <row r="30" spans="1:29" x14ac:dyDescent="0.25">
      <c r="A30" s="593" t="s">
        <v>647</v>
      </c>
      <c r="B30" s="596"/>
      <c r="C30" s="596"/>
      <c r="D30" s="596"/>
      <c r="E30" s="596"/>
      <c r="F30" s="596"/>
      <c r="G30" s="596"/>
      <c r="H30" s="596"/>
      <c r="I30" s="596"/>
      <c r="J30" s="596"/>
      <c r="K30" s="597"/>
      <c r="L30" s="167">
        <f>L29/9.96</f>
        <v>9.1313654618473876</v>
      </c>
      <c r="M30" s="15"/>
      <c r="N30" s="15"/>
      <c r="O30" s="637" t="s">
        <v>634</v>
      </c>
      <c r="P30" s="463"/>
      <c r="Q30" s="463"/>
      <c r="R30" s="463"/>
      <c r="S30" s="463"/>
      <c r="T30" s="463"/>
      <c r="U30" s="463"/>
      <c r="V30" s="463"/>
      <c r="W30" s="463"/>
      <c r="X30" s="463"/>
      <c r="Y30" s="464"/>
      <c r="Z30" s="694">
        <f>SUM(Z28:AA29)</f>
        <v>149.25389999999999</v>
      </c>
      <c r="AA30" s="698"/>
      <c r="AB30" s="15"/>
      <c r="AC30" s="15"/>
    </row>
    <row r="31" spans="1:29" ht="15" customHeight="1" x14ac:dyDescent="0.25">
      <c r="A31" s="168" t="s">
        <v>652</v>
      </c>
      <c r="B31" s="404" t="s">
        <v>666</v>
      </c>
      <c r="C31" s="164" t="s">
        <v>667</v>
      </c>
      <c r="D31" s="404" t="s">
        <v>118</v>
      </c>
      <c r="E31" s="404">
        <v>8.4500000000000006E-2</v>
      </c>
      <c r="F31" s="164"/>
      <c r="G31" s="164"/>
      <c r="H31" s="164"/>
      <c r="I31" s="164"/>
      <c r="J31" s="591">
        <v>29.452500000000001</v>
      </c>
      <c r="K31" s="591"/>
      <c r="L31" s="404">
        <f>E31*J31</f>
        <v>2.4887362500000001</v>
      </c>
      <c r="M31" s="15"/>
      <c r="N31" s="15"/>
      <c r="O31" s="674" t="s">
        <v>403</v>
      </c>
      <c r="P31" s="403" t="s">
        <v>637</v>
      </c>
      <c r="Q31" s="146" t="s">
        <v>638</v>
      </c>
      <c r="R31" s="403" t="s">
        <v>119</v>
      </c>
      <c r="S31" s="403">
        <v>6</v>
      </c>
      <c r="T31" s="147"/>
      <c r="U31" s="147"/>
      <c r="V31" s="403"/>
      <c r="W31" s="403"/>
      <c r="X31" s="606">
        <v>14.005000000000001</v>
      </c>
      <c r="Y31" s="607"/>
      <c r="Z31" s="623">
        <f>S31*X31</f>
        <v>84.03</v>
      </c>
      <c r="AA31" s="699"/>
      <c r="AB31" s="15"/>
      <c r="AC31" s="15"/>
    </row>
    <row r="32" spans="1:29" x14ac:dyDescent="0.25">
      <c r="A32" s="593" t="s">
        <v>659</v>
      </c>
      <c r="B32" s="594"/>
      <c r="C32" s="594"/>
      <c r="D32" s="594"/>
      <c r="E32" s="594"/>
      <c r="F32" s="594"/>
      <c r="G32" s="594"/>
      <c r="H32" s="594"/>
      <c r="I32" s="594"/>
      <c r="J32" s="594"/>
      <c r="K32" s="595"/>
      <c r="L32" s="166">
        <f>SUM(L31)</f>
        <v>2.4887362500000001</v>
      </c>
      <c r="M32" s="15"/>
      <c r="N32" s="15"/>
      <c r="O32" s="649"/>
      <c r="P32" s="403"/>
      <c r="Q32" s="146"/>
      <c r="R32" s="403"/>
      <c r="S32" s="403"/>
      <c r="T32" s="147"/>
      <c r="U32" s="147"/>
      <c r="V32" s="403"/>
      <c r="W32" s="403"/>
      <c r="X32" s="462"/>
      <c r="Y32" s="464"/>
      <c r="Z32" s="623"/>
      <c r="AA32" s="699"/>
      <c r="AB32" s="15"/>
      <c r="AC32" s="15"/>
    </row>
    <row r="33" spans="1:29" x14ac:dyDescent="0.25">
      <c r="A33" s="168" t="s">
        <v>668</v>
      </c>
      <c r="B33" s="404" t="s">
        <v>666</v>
      </c>
      <c r="C33" s="164" t="s">
        <v>669</v>
      </c>
      <c r="D33" s="404" t="s">
        <v>670</v>
      </c>
      <c r="E33" s="404">
        <v>8.0000000000000007E-5</v>
      </c>
      <c r="F33" s="164"/>
      <c r="G33" s="164"/>
      <c r="H33" s="164"/>
      <c r="I33" s="164"/>
      <c r="J33" s="703">
        <f>Z35</f>
        <v>19.570796979865772</v>
      </c>
      <c r="K33" s="614"/>
      <c r="L33" s="404">
        <f>E33*J33</f>
        <v>1.5656637583892619E-3</v>
      </c>
      <c r="M33" s="15"/>
      <c r="N33" s="15"/>
      <c r="O33" s="637" t="s">
        <v>641</v>
      </c>
      <c r="P33" s="463"/>
      <c r="Q33" s="463"/>
      <c r="R33" s="463"/>
      <c r="S33" s="463"/>
      <c r="T33" s="463"/>
      <c r="U33" s="463"/>
      <c r="V33" s="463"/>
      <c r="W33" s="463"/>
      <c r="X33" s="463"/>
      <c r="Y33" s="464"/>
      <c r="Z33" s="694">
        <f>SUM(Z31:AA32)</f>
        <v>84.03</v>
      </c>
      <c r="AA33" s="698"/>
      <c r="AB33" s="15"/>
      <c r="AC33" s="15"/>
    </row>
    <row r="34" spans="1:29" ht="15.75" thickBot="1" x14ac:dyDescent="0.3">
      <c r="A34" s="653" t="s">
        <v>671</v>
      </c>
      <c r="B34" s="654"/>
      <c r="C34" s="654"/>
      <c r="D34" s="654"/>
      <c r="E34" s="654"/>
      <c r="F34" s="654"/>
      <c r="G34" s="654"/>
      <c r="H34" s="654"/>
      <c r="I34" s="654"/>
      <c r="J34" s="654"/>
      <c r="K34" s="654"/>
      <c r="L34" s="169">
        <f>L33+L32+L30</f>
        <v>11.621667375605778</v>
      </c>
      <c r="M34" s="15"/>
      <c r="N34" s="15"/>
      <c r="O34" s="637" t="s">
        <v>644</v>
      </c>
      <c r="P34" s="541"/>
      <c r="Q34" s="541"/>
      <c r="R34" s="541"/>
      <c r="S34" s="541"/>
      <c r="T34" s="541"/>
      <c r="U34" s="541"/>
      <c r="V34" s="541"/>
      <c r="W34" s="541"/>
      <c r="X34" s="541"/>
      <c r="Y34" s="542"/>
      <c r="Z34" s="694">
        <f>Z33+Z30</f>
        <v>233.28389999999999</v>
      </c>
      <c r="AA34" s="695"/>
      <c r="AB34" s="15"/>
      <c r="AC34" s="15"/>
    </row>
    <row r="35" spans="1:29" ht="15.75" thickBot="1" x14ac:dyDescent="0.3">
      <c r="A35" s="618" t="s">
        <v>668</v>
      </c>
      <c r="B35" s="402" t="s">
        <v>653</v>
      </c>
      <c r="C35" s="152" t="s">
        <v>672</v>
      </c>
      <c r="D35" s="402" t="s">
        <v>670</v>
      </c>
      <c r="E35" s="402">
        <v>1.272E-2</v>
      </c>
      <c r="F35" s="152"/>
      <c r="G35" s="152"/>
      <c r="H35" s="152"/>
      <c r="I35" s="152"/>
      <c r="J35" s="620">
        <f>Z11</f>
        <v>15.539415634837354</v>
      </c>
      <c r="K35" s="621"/>
      <c r="L35" s="402">
        <f>E35*J35</f>
        <v>0.19766136687513114</v>
      </c>
      <c r="M35" s="15"/>
      <c r="N35" s="15"/>
      <c r="O35" s="624" t="s">
        <v>647</v>
      </c>
      <c r="P35" s="638"/>
      <c r="Q35" s="638"/>
      <c r="R35" s="638"/>
      <c r="S35" s="638"/>
      <c r="T35" s="638"/>
      <c r="U35" s="638"/>
      <c r="V35" s="638"/>
      <c r="W35" s="638"/>
      <c r="X35" s="638"/>
      <c r="Y35" s="639"/>
      <c r="Z35" s="696">
        <f>Z34/11.92</f>
        <v>19.570796979865772</v>
      </c>
      <c r="AA35" s="697"/>
      <c r="AB35" s="15"/>
      <c r="AC35" s="15"/>
    </row>
    <row r="36" spans="1:29" ht="15.75" thickBot="1" x14ac:dyDescent="0.3">
      <c r="A36" s="619"/>
      <c r="B36" s="403" t="s">
        <v>655</v>
      </c>
      <c r="C36" s="154" t="s">
        <v>673</v>
      </c>
      <c r="D36" s="403" t="s">
        <v>670</v>
      </c>
      <c r="E36" s="403">
        <v>5.4000000000000001E-4</v>
      </c>
      <c r="F36" s="154"/>
      <c r="G36" s="154"/>
      <c r="H36" s="154"/>
      <c r="I36" s="154"/>
      <c r="J36" s="622">
        <f>Z23</f>
        <v>20.858420348058903</v>
      </c>
      <c r="K36" s="623"/>
      <c r="L36" s="403">
        <f t="shared" ref="L36:L37" si="2">E36*J36</f>
        <v>1.1263546987951808E-2</v>
      </c>
      <c r="M36" s="15"/>
      <c r="N36" s="15"/>
      <c r="O36" s="149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1"/>
      <c r="AB36" s="15"/>
      <c r="AC36" s="15"/>
    </row>
    <row r="37" spans="1:29" ht="15.75" thickBot="1" x14ac:dyDescent="0.3">
      <c r="A37" s="619"/>
      <c r="B37" s="403" t="s">
        <v>657</v>
      </c>
      <c r="C37" s="154" t="s">
        <v>674</v>
      </c>
      <c r="D37" s="403" t="s">
        <v>670</v>
      </c>
      <c r="E37" s="403">
        <v>1.6000000000000001E-4</v>
      </c>
      <c r="F37" s="154"/>
      <c r="G37" s="154"/>
      <c r="H37" s="154"/>
      <c r="I37" s="154"/>
      <c r="J37" s="622">
        <f>Z23</f>
        <v>20.858420348058903</v>
      </c>
      <c r="K37" s="623"/>
      <c r="L37" s="403">
        <f t="shared" si="2"/>
        <v>3.337347255689425E-3</v>
      </c>
      <c r="M37" s="15"/>
      <c r="N37" s="15"/>
      <c r="O37" s="647"/>
      <c r="P37" s="398" t="s">
        <v>17</v>
      </c>
      <c r="Q37" s="661" t="s">
        <v>683</v>
      </c>
      <c r="R37" s="647" t="s">
        <v>614</v>
      </c>
      <c r="S37" s="647" t="s">
        <v>615</v>
      </c>
      <c r="T37" s="647" t="s">
        <v>616</v>
      </c>
      <c r="U37" s="647"/>
      <c r="V37" s="647" t="s">
        <v>617</v>
      </c>
      <c r="W37" s="647"/>
      <c r="X37" s="647" t="s">
        <v>618</v>
      </c>
      <c r="Y37" s="647"/>
      <c r="Z37" s="647" t="s">
        <v>619</v>
      </c>
      <c r="AA37" s="647"/>
      <c r="AB37" s="15"/>
      <c r="AC37" s="15"/>
    </row>
    <row r="38" spans="1:29" ht="15.75" thickBot="1" x14ac:dyDescent="0.3">
      <c r="A38" s="624" t="s">
        <v>675</v>
      </c>
      <c r="B38" s="625"/>
      <c r="C38" s="625"/>
      <c r="D38" s="625"/>
      <c r="E38" s="625"/>
      <c r="F38" s="625"/>
      <c r="G38" s="625"/>
      <c r="H38" s="625"/>
      <c r="I38" s="625"/>
      <c r="J38" s="625"/>
      <c r="K38" s="626"/>
      <c r="L38" s="155">
        <f>SUM(L35:L37)</f>
        <v>0.21226226111877239</v>
      </c>
      <c r="M38" s="15"/>
      <c r="N38" s="15"/>
      <c r="O38" s="673"/>
      <c r="P38" s="145">
        <v>5915476</v>
      </c>
      <c r="Q38" s="700"/>
      <c r="R38" s="673"/>
      <c r="S38" s="673"/>
      <c r="T38" s="398" t="s">
        <v>621</v>
      </c>
      <c r="U38" s="398" t="s">
        <v>622</v>
      </c>
      <c r="V38" s="398" t="s">
        <v>621</v>
      </c>
      <c r="W38" s="398" t="s">
        <v>622</v>
      </c>
      <c r="X38" s="673"/>
      <c r="Y38" s="673"/>
      <c r="Z38" s="673"/>
      <c r="AA38" s="673"/>
      <c r="AB38" s="15"/>
      <c r="AC38" s="15"/>
    </row>
    <row r="39" spans="1:29" ht="15.75" thickBot="1" x14ac:dyDescent="0.3">
      <c r="A39" s="627" t="s">
        <v>676</v>
      </c>
      <c r="B39" s="628"/>
      <c r="C39" s="628"/>
      <c r="D39" s="628"/>
      <c r="E39" s="628"/>
      <c r="F39" s="628"/>
      <c r="G39" s="628"/>
      <c r="H39" s="628"/>
      <c r="I39" s="628"/>
      <c r="J39" s="628"/>
      <c r="K39" s="629"/>
      <c r="L39" s="170">
        <f>L38+L20+L16+L21</f>
        <v>245.61766134097454</v>
      </c>
      <c r="M39" s="15"/>
      <c r="N39" s="15"/>
      <c r="O39" s="674" t="s">
        <v>623</v>
      </c>
      <c r="P39" s="403" t="s">
        <v>684</v>
      </c>
      <c r="Q39" s="146" t="s">
        <v>685</v>
      </c>
      <c r="R39" s="403" t="s">
        <v>119</v>
      </c>
      <c r="S39" s="403">
        <v>1</v>
      </c>
      <c r="T39" s="147">
        <v>1</v>
      </c>
      <c r="U39" s="147">
        <v>0</v>
      </c>
      <c r="V39" s="171">
        <v>129.0566</v>
      </c>
      <c r="W39" s="171">
        <v>42.244599999999998</v>
      </c>
      <c r="X39" s="462"/>
      <c r="Y39" s="464"/>
      <c r="Z39" s="623">
        <f>S39*((T39*V39)+(U39*W39))</f>
        <v>129.0566</v>
      </c>
      <c r="AA39" s="699"/>
      <c r="AB39" s="15"/>
      <c r="AC39" s="15"/>
    </row>
    <row r="40" spans="1:29" x14ac:dyDescent="0.25">
      <c r="A40" s="15"/>
      <c r="B40" s="143"/>
      <c r="C40" s="15"/>
      <c r="D40" s="15"/>
      <c r="E40" s="143"/>
      <c r="F40" s="15"/>
      <c r="G40" s="15"/>
      <c r="H40" s="15"/>
      <c r="I40" s="15"/>
      <c r="J40" s="15"/>
      <c r="K40" s="15"/>
      <c r="L40" s="15"/>
      <c r="M40" s="15"/>
      <c r="N40" s="15"/>
      <c r="O40" s="649"/>
      <c r="P40" s="403"/>
      <c r="Q40" s="148"/>
      <c r="R40" s="403"/>
      <c r="S40" s="403"/>
      <c r="T40" s="147"/>
      <c r="U40" s="147"/>
      <c r="V40" s="403"/>
      <c r="W40" s="403"/>
      <c r="X40" s="462"/>
      <c r="Y40" s="464"/>
      <c r="Z40" s="623">
        <f>S40*((T40*V40)+(U40*W40))</f>
        <v>0</v>
      </c>
      <c r="AA40" s="699"/>
      <c r="AB40" s="15"/>
      <c r="AC40" s="15"/>
    </row>
    <row r="41" spans="1:29" x14ac:dyDescent="0.25">
      <c r="A41" s="15"/>
      <c r="B41" s="143"/>
      <c r="C41" s="15"/>
      <c r="D41" s="15"/>
      <c r="E41" s="143"/>
      <c r="F41" s="15"/>
      <c r="G41" s="15"/>
      <c r="H41" s="15"/>
      <c r="I41" s="15"/>
      <c r="J41" s="15"/>
      <c r="K41" s="15"/>
      <c r="L41" s="15"/>
      <c r="M41" s="15"/>
      <c r="N41" s="15"/>
      <c r="O41" s="637" t="s">
        <v>634</v>
      </c>
      <c r="P41" s="463"/>
      <c r="Q41" s="463"/>
      <c r="R41" s="463"/>
      <c r="S41" s="463"/>
      <c r="T41" s="463"/>
      <c r="U41" s="463"/>
      <c r="V41" s="463"/>
      <c r="W41" s="463"/>
      <c r="X41" s="463"/>
      <c r="Y41" s="464"/>
      <c r="Z41" s="694">
        <f>SUM(Z39:AA40)</f>
        <v>129.0566</v>
      </c>
      <c r="AA41" s="698"/>
      <c r="AB41" s="15"/>
      <c r="AC41" s="15"/>
    </row>
    <row r="42" spans="1:29" ht="15.75" thickBot="1" x14ac:dyDescent="0.3">
      <c r="A42" s="15"/>
      <c r="B42" s="143"/>
      <c r="C42" s="15"/>
      <c r="D42" s="15"/>
      <c r="E42" s="143"/>
      <c r="F42" s="15"/>
      <c r="G42" s="15"/>
      <c r="H42" s="15"/>
      <c r="I42" s="15"/>
      <c r="J42" s="15"/>
      <c r="K42" s="15"/>
      <c r="L42" s="15"/>
      <c r="M42" s="15"/>
      <c r="N42" s="15"/>
      <c r="O42" s="172"/>
      <c r="P42" s="403" t="s">
        <v>637</v>
      </c>
      <c r="Q42" s="146" t="s">
        <v>638</v>
      </c>
      <c r="R42" s="403" t="s">
        <v>119</v>
      </c>
      <c r="S42" s="403">
        <v>10</v>
      </c>
      <c r="T42" s="147"/>
      <c r="U42" s="147"/>
      <c r="V42" s="403"/>
      <c r="W42" s="403"/>
      <c r="X42" s="606">
        <v>14.005000000000001</v>
      </c>
      <c r="Y42" s="607"/>
      <c r="Z42" s="623">
        <f>S42*X42</f>
        <v>140.05000000000001</v>
      </c>
      <c r="AA42" s="699"/>
      <c r="AB42" s="15"/>
      <c r="AC42" s="15"/>
    </row>
    <row r="43" spans="1:29" ht="15.75" thickBot="1" x14ac:dyDescent="0.3">
      <c r="A43" s="647" t="s">
        <v>332</v>
      </c>
      <c r="B43" s="398" t="s">
        <v>17</v>
      </c>
      <c r="C43" s="661" t="s">
        <v>686</v>
      </c>
      <c r="D43" s="647" t="s">
        <v>614</v>
      </c>
      <c r="E43" s="647" t="s">
        <v>615</v>
      </c>
      <c r="F43" s="647" t="s">
        <v>616</v>
      </c>
      <c r="G43" s="647"/>
      <c r="H43" s="647" t="s">
        <v>617</v>
      </c>
      <c r="I43" s="647"/>
      <c r="J43" s="647" t="s">
        <v>618</v>
      </c>
      <c r="K43" s="647"/>
      <c r="L43" s="647" t="s">
        <v>619</v>
      </c>
      <c r="M43" s="15"/>
      <c r="N43" s="15"/>
      <c r="O43" s="173"/>
      <c r="P43" s="403"/>
      <c r="Q43" s="146"/>
      <c r="R43" s="403"/>
      <c r="S43" s="403"/>
      <c r="T43" s="147"/>
      <c r="U43" s="147"/>
      <c r="V43" s="403"/>
      <c r="W43" s="403"/>
      <c r="X43" s="462"/>
      <c r="Y43" s="464"/>
      <c r="Z43" s="623"/>
      <c r="AA43" s="699"/>
      <c r="AB43" s="15"/>
      <c r="AC43" s="15"/>
    </row>
    <row r="44" spans="1:29" x14ac:dyDescent="0.25">
      <c r="A44" s="673"/>
      <c r="B44" s="145">
        <v>5213852</v>
      </c>
      <c r="C44" s="678"/>
      <c r="D44" s="673"/>
      <c r="E44" s="673"/>
      <c r="F44" s="398" t="s">
        <v>621</v>
      </c>
      <c r="G44" s="398" t="s">
        <v>622</v>
      </c>
      <c r="H44" s="398" t="s">
        <v>621</v>
      </c>
      <c r="I44" s="398" t="s">
        <v>622</v>
      </c>
      <c r="J44" s="673"/>
      <c r="K44" s="673"/>
      <c r="L44" s="673"/>
      <c r="M44" s="15"/>
      <c r="N44" s="15"/>
      <c r="O44" s="637" t="s">
        <v>641</v>
      </c>
      <c r="P44" s="463"/>
      <c r="Q44" s="463"/>
      <c r="R44" s="463"/>
      <c r="S44" s="463"/>
      <c r="T44" s="463"/>
      <c r="U44" s="463"/>
      <c r="V44" s="463"/>
      <c r="W44" s="463"/>
      <c r="X44" s="463"/>
      <c r="Y44" s="464"/>
      <c r="Z44" s="694">
        <f>SUM(Z42:AA43)</f>
        <v>140.05000000000001</v>
      </c>
      <c r="AA44" s="698"/>
      <c r="AB44" s="15"/>
      <c r="AC44" s="15"/>
    </row>
    <row r="45" spans="1:29" x14ac:dyDescent="0.25">
      <c r="A45" s="674" t="s">
        <v>623</v>
      </c>
      <c r="B45" s="403" t="s">
        <v>650</v>
      </c>
      <c r="C45" s="146" t="s">
        <v>687</v>
      </c>
      <c r="D45" s="403" t="s">
        <v>119</v>
      </c>
      <c r="E45" s="403">
        <v>1</v>
      </c>
      <c r="F45" s="147">
        <v>0.3</v>
      </c>
      <c r="G45" s="147">
        <v>0.7</v>
      </c>
      <c r="H45" s="405">
        <v>99.792400000000001</v>
      </c>
      <c r="I45" s="405">
        <v>32.9572</v>
      </c>
      <c r="J45" s="462"/>
      <c r="K45" s="464"/>
      <c r="L45" s="174">
        <f>E45*((F45*H45)+(G45*I45))</f>
        <v>53.007759999999998</v>
      </c>
      <c r="M45" s="15"/>
      <c r="N45" s="15"/>
      <c r="O45" s="637" t="s">
        <v>644</v>
      </c>
      <c r="P45" s="541"/>
      <c r="Q45" s="541"/>
      <c r="R45" s="541"/>
      <c r="S45" s="541"/>
      <c r="T45" s="541"/>
      <c r="U45" s="541"/>
      <c r="V45" s="541"/>
      <c r="W45" s="541"/>
      <c r="X45" s="541"/>
      <c r="Y45" s="542"/>
      <c r="Z45" s="694">
        <f>Z44+Z41</f>
        <v>269.10660000000001</v>
      </c>
      <c r="AA45" s="695"/>
      <c r="AB45" s="15"/>
      <c r="AC45" s="15"/>
    </row>
    <row r="46" spans="1:29" ht="15.75" thickBot="1" x14ac:dyDescent="0.3">
      <c r="A46" s="648"/>
      <c r="B46" s="403"/>
      <c r="C46" s="146"/>
      <c r="D46" s="403"/>
      <c r="E46" s="403"/>
      <c r="F46" s="147"/>
      <c r="G46" s="147"/>
      <c r="H46" s="403"/>
      <c r="I46" s="403"/>
      <c r="J46" s="462"/>
      <c r="K46" s="464"/>
      <c r="L46" s="174">
        <f>E46*((F46*H46)+(G46*I46))</f>
        <v>0</v>
      </c>
      <c r="M46" s="15"/>
      <c r="N46" s="15"/>
      <c r="O46" s="624" t="s">
        <v>647</v>
      </c>
      <c r="P46" s="638"/>
      <c r="Q46" s="638"/>
      <c r="R46" s="638"/>
      <c r="S46" s="638"/>
      <c r="T46" s="638"/>
      <c r="U46" s="638"/>
      <c r="V46" s="638"/>
      <c r="W46" s="638"/>
      <c r="X46" s="638"/>
      <c r="Y46" s="639"/>
      <c r="Z46" s="696">
        <f>Z45/6.04</f>
        <v>44.554072847682122</v>
      </c>
      <c r="AA46" s="697"/>
      <c r="AB46" s="15"/>
      <c r="AC46" s="15"/>
    </row>
    <row r="47" spans="1:29" x14ac:dyDescent="0.25">
      <c r="A47" s="648"/>
      <c r="B47" s="403"/>
      <c r="C47" s="146"/>
      <c r="D47" s="403"/>
      <c r="E47" s="403"/>
      <c r="F47" s="147"/>
      <c r="G47" s="147"/>
      <c r="H47" s="403"/>
      <c r="I47" s="403"/>
      <c r="J47" s="462"/>
      <c r="K47" s="464"/>
      <c r="L47" s="174">
        <f>E47*((F47*H47)+(G47*I47))</f>
        <v>0</v>
      </c>
      <c r="M47" s="15"/>
      <c r="N47" s="15"/>
      <c r="O47" s="175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7"/>
      <c r="AA47" s="178"/>
      <c r="AB47" s="15"/>
      <c r="AC47" s="15"/>
    </row>
    <row r="48" spans="1:29" x14ac:dyDescent="0.25">
      <c r="A48" s="648"/>
      <c r="B48" s="403"/>
      <c r="C48" s="146"/>
      <c r="D48" s="403"/>
      <c r="E48" s="403"/>
      <c r="F48" s="147"/>
      <c r="G48" s="147"/>
      <c r="H48" s="403"/>
      <c r="I48" s="403"/>
      <c r="J48" s="462"/>
      <c r="K48" s="464"/>
      <c r="L48" s="174">
        <f>E48*((F48*H48)+(G48*I48))</f>
        <v>0</v>
      </c>
      <c r="M48" s="15"/>
      <c r="N48" s="15"/>
      <c r="O48" s="175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7"/>
      <c r="AA48" s="178"/>
      <c r="AB48" s="15"/>
      <c r="AC48" s="15"/>
    </row>
    <row r="49" spans="1:29" ht="15.75" thickBot="1" x14ac:dyDescent="0.3">
      <c r="A49" s="649"/>
      <c r="B49" s="403"/>
      <c r="C49" s="146"/>
      <c r="D49" s="403"/>
      <c r="E49" s="403"/>
      <c r="F49" s="147"/>
      <c r="G49" s="147"/>
      <c r="H49" s="403"/>
      <c r="I49" s="403"/>
      <c r="J49" s="462"/>
      <c r="K49" s="464"/>
      <c r="L49" s="174">
        <f>E49*((F49*H49)+(G49*I49))</f>
        <v>0</v>
      </c>
      <c r="M49" s="15"/>
      <c r="N49" s="15"/>
      <c r="O49" s="149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1"/>
      <c r="AB49" s="15"/>
      <c r="AC49" s="15"/>
    </row>
    <row r="50" spans="1:29" ht="15.75" thickBot="1" x14ac:dyDescent="0.3">
      <c r="A50" s="637" t="s">
        <v>634</v>
      </c>
      <c r="B50" s="463"/>
      <c r="C50" s="463"/>
      <c r="D50" s="463"/>
      <c r="E50" s="463"/>
      <c r="F50" s="463"/>
      <c r="G50" s="463"/>
      <c r="H50" s="463"/>
      <c r="I50" s="463"/>
      <c r="J50" s="463"/>
      <c r="K50" s="464"/>
      <c r="L50" s="407">
        <f>SUM(L45:L49)</f>
        <v>53.007759999999998</v>
      </c>
      <c r="M50" s="15"/>
      <c r="N50" s="15"/>
      <c r="O50" s="647"/>
      <c r="P50" s="398" t="s">
        <v>17</v>
      </c>
      <c r="Q50" s="661" t="s">
        <v>688</v>
      </c>
      <c r="R50" s="647" t="s">
        <v>614</v>
      </c>
      <c r="S50" s="647" t="s">
        <v>615</v>
      </c>
      <c r="T50" s="647" t="s">
        <v>616</v>
      </c>
      <c r="U50" s="647"/>
      <c r="V50" s="647" t="s">
        <v>617</v>
      </c>
      <c r="W50" s="647"/>
      <c r="X50" s="647" t="s">
        <v>618</v>
      </c>
      <c r="Y50" s="647"/>
      <c r="Z50" s="647" t="s">
        <v>619</v>
      </c>
      <c r="AA50" s="647"/>
      <c r="AB50" s="15"/>
      <c r="AC50" s="15"/>
    </row>
    <row r="51" spans="1:29" x14ac:dyDescent="0.25">
      <c r="A51" s="652" t="s">
        <v>403</v>
      </c>
      <c r="B51" s="403" t="s">
        <v>648</v>
      </c>
      <c r="C51" s="146" t="s">
        <v>649</v>
      </c>
      <c r="D51" s="403" t="s">
        <v>119</v>
      </c>
      <c r="E51" s="147">
        <v>1</v>
      </c>
      <c r="F51" s="403"/>
      <c r="G51" s="403"/>
      <c r="H51" s="403"/>
      <c r="I51" s="403"/>
      <c r="J51" s="570">
        <v>19.706099999999999</v>
      </c>
      <c r="K51" s="571"/>
      <c r="L51" s="174">
        <f>E51*J51</f>
        <v>19.706099999999999</v>
      </c>
      <c r="M51" s="15"/>
      <c r="N51" s="15"/>
      <c r="O51" s="673"/>
      <c r="P51" s="145">
        <v>5914647</v>
      </c>
      <c r="Q51" s="700"/>
      <c r="R51" s="673"/>
      <c r="S51" s="673"/>
      <c r="T51" s="398" t="s">
        <v>621</v>
      </c>
      <c r="U51" s="398" t="s">
        <v>622</v>
      </c>
      <c r="V51" s="398" t="s">
        <v>621</v>
      </c>
      <c r="W51" s="398" t="s">
        <v>622</v>
      </c>
      <c r="X51" s="673"/>
      <c r="Y51" s="673"/>
      <c r="Z51" s="673"/>
      <c r="AA51" s="673"/>
      <c r="AB51" s="15"/>
      <c r="AC51" s="15"/>
    </row>
    <row r="52" spans="1:29" x14ac:dyDescent="0.25">
      <c r="A52" s="641"/>
      <c r="B52" s="403" t="s">
        <v>637</v>
      </c>
      <c r="C52" s="146" t="s">
        <v>638</v>
      </c>
      <c r="D52" s="403" t="s">
        <v>119</v>
      </c>
      <c r="E52" s="147">
        <v>1</v>
      </c>
      <c r="F52" s="403"/>
      <c r="G52" s="403"/>
      <c r="H52" s="403"/>
      <c r="I52" s="403"/>
      <c r="J52" s="570">
        <v>14.005000000000001</v>
      </c>
      <c r="K52" s="571"/>
      <c r="L52" s="174">
        <f>E52*J52</f>
        <v>14.005000000000001</v>
      </c>
      <c r="M52" s="15"/>
      <c r="N52" s="15"/>
      <c r="O52" s="674" t="s">
        <v>623</v>
      </c>
      <c r="P52" s="403" t="s">
        <v>689</v>
      </c>
      <c r="Q52" s="146" t="s">
        <v>690</v>
      </c>
      <c r="R52" s="403" t="s">
        <v>119</v>
      </c>
      <c r="S52" s="403">
        <v>3</v>
      </c>
      <c r="T52" s="147">
        <v>0.82</v>
      </c>
      <c r="U52" s="147">
        <v>0.18</v>
      </c>
      <c r="V52" s="179">
        <v>174.4659</v>
      </c>
      <c r="W52" s="179">
        <v>47.104999999999997</v>
      </c>
      <c r="X52" s="462"/>
      <c r="Y52" s="464"/>
      <c r="Z52" s="623">
        <f>S52*((T52*V52)+(U52*W52))</f>
        <v>454.62281400000006</v>
      </c>
      <c r="AA52" s="699"/>
      <c r="AB52" s="15"/>
      <c r="AC52" s="15"/>
    </row>
    <row r="53" spans="1:29" x14ac:dyDescent="0.25">
      <c r="A53" s="641"/>
      <c r="B53" s="403"/>
      <c r="C53" s="146"/>
      <c r="D53" s="403"/>
      <c r="E53" s="147"/>
      <c r="F53" s="403"/>
      <c r="G53" s="403"/>
      <c r="H53" s="403"/>
      <c r="I53" s="403"/>
      <c r="J53" s="462"/>
      <c r="K53" s="464"/>
      <c r="L53" s="174">
        <f>E53*J53</f>
        <v>0</v>
      </c>
      <c r="M53" s="15"/>
      <c r="N53" s="15"/>
      <c r="O53" s="649"/>
      <c r="P53" s="403"/>
      <c r="Q53" s="148"/>
      <c r="R53" s="403"/>
      <c r="S53" s="403"/>
      <c r="T53" s="147"/>
      <c r="U53" s="147"/>
      <c r="V53" s="403"/>
      <c r="W53" s="403"/>
      <c r="X53" s="462"/>
      <c r="Y53" s="464"/>
      <c r="Z53" s="623">
        <f>S53*((T53*V53)+(U53*W53))</f>
        <v>0</v>
      </c>
      <c r="AA53" s="699"/>
      <c r="AB53" s="15"/>
      <c r="AC53" s="15"/>
    </row>
    <row r="54" spans="1:29" x14ac:dyDescent="0.25">
      <c r="A54" s="642"/>
      <c r="B54" s="403"/>
      <c r="C54" s="146"/>
      <c r="D54" s="403"/>
      <c r="E54" s="147"/>
      <c r="F54" s="403"/>
      <c r="G54" s="403"/>
      <c r="H54" s="403"/>
      <c r="I54" s="403"/>
      <c r="J54" s="462"/>
      <c r="K54" s="464"/>
      <c r="L54" s="174">
        <f>E54*J54</f>
        <v>0</v>
      </c>
      <c r="M54" s="15"/>
      <c r="N54" s="15"/>
      <c r="O54" s="637" t="s">
        <v>634</v>
      </c>
      <c r="P54" s="463"/>
      <c r="Q54" s="463"/>
      <c r="R54" s="463"/>
      <c r="S54" s="463"/>
      <c r="T54" s="463"/>
      <c r="U54" s="463"/>
      <c r="V54" s="463"/>
      <c r="W54" s="463"/>
      <c r="X54" s="463"/>
      <c r="Y54" s="464"/>
      <c r="Z54" s="694">
        <f>SUM(Z52:AA53)</f>
        <v>454.62281400000006</v>
      </c>
      <c r="AA54" s="698"/>
      <c r="AB54" s="15"/>
      <c r="AC54" s="15"/>
    </row>
    <row r="55" spans="1:29" x14ac:dyDescent="0.25">
      <c r="A55" s="637" t="s">
        <v>641</v>
      </c>
      <c r="B55" s="463"/>
      <c r="C55" s="463"/>
      <c r="D55" s="463"/>
      <c r="E55" s="463"/>
      <c r="F55" s="463"/>
      <c r="G55" s="463"/>
      <c r="H55" s="463"/>
      <c r="I55" s="463"/>
      <c r="J55" s="463"/>
      <c r="K55" s="464"/>
      <c r="L55" s="407">
        <f>SUM(L51:L54)</f>
        <v>33.711100000000002</v>
      </c>
      <c r="M55" s="15"/>
      <c r="N55" s="15"/>
      <c r="O55" s="172"/>
      <c r="P55" s="403"/>
      <c r="Q55" s="146"/>
      <c r="R55" s="403"/>
      <c r="S55" s="403"/>
      <c r="T55" s="147"/>
      <c r="U55" s="147"/>
      <c r="V55" s="403"/>
      <c r="W55" s="403"/>
      <c r="X55" s="462"/>
      <c r="Y55" s="464"/>
      <c r="Z55" s="623">
        <f>S55*X55</f>
        <v>0</v>
      </c>
      <c r="AA55" s="699"/>
      <c r="AB55" s="15"/>
      <c r="AC55" s="15"/>
    </row>
    <row r="56" spans="1:29" x14ac:dyDescent="0.25">
      <c r="A56" s="637" t="s">
        <v>644</v>
      </c>
      <c r="B56" s="541"/>
      <c r="C56" s="541"/>
      <c r="D56" s="541"/>
      <c r="E56" s="541"/>
      <c r="F56" s="541"/>
      <c r="G56" s="541"/>
      <c r="H56" s="541"/>
      <c r="I56" s="541"/>
      <c r="J56" s="541"/>
      <c r="K56" s="542"/>
      <c r="L56" s="407">
        <f>L55+L50</f>
        <v>86.718860000000006</v>
      </c>
      <c r="M56" s="15"/>
      <c r="N56" s="15"/>
      <c r="O56" s="173"/>
      <c r="P56" s="403"/>
      <c r="Q56" s="146"/>
      <c r="R56" s="403"/>
      <c r="S56" s="403"/>
      <c r="T56" s="147"/>
      <c r="U56" s="147"/>
      <c r="V56" s="403"/>
      <c r="W56" s="403"/>
      <c r="X56" s="462"/>
      <c r="Y56" s="464"/>
      <c r="Z56" s="623"/>
      <c r="AA56" s="699"/>
      <c r="AB56" s="15"/>
      <c r="AC56" s="15"/>
    </row>
    <row r="57" spans="1:29" ht="15.75" thickBot="1" x14ac:dyDescent="0.3">
      <c r="A57" s="624" t="s">
        <v>647</v>
      </c>
      <c r="B57" s="638"/>
      <c r="C57" s="638"/>
      <c r="D57" s="638"/>
      <c r="E57" s="638"/>
      <c r="F57" s="638"/>
      <c r="G57" s="638"/>
      <c r="H57" s="638"/>
      <c r="I57" s="638"/>
      <c r="J57" s="638"/>
      <c r="K57" s="639"/>
      <c r="L57" s="180">
        <f>L56/4.2</f>
        <v>20.647347619047618</v>
      </c>
      <c r="M57" s="15"/>
      <c r="N57" s="15"/>
      <c r="O57" s="637" t="s">
        <v>641</v>
      </c>
      <c r="P57" s="463"/>
      <c r="Q57" s="463"/>
      <c r="R57" s="463"/>
      <c r="S57" s="463"/>
      <c r="T57" s="463"/>
      <c r="U57" s="463"/>
      <c r="V57" s="463"/>
      <c r="W57" s="463"/>
      <c r="X57" s="463"/>
      <c r="Y57" s="464"/>
      <c r="Z57" s="694">
        <f>SUM(Z55:AA56)</f>
        <v>0</v>
      </c>
      <c r="AA57" s="698"/>
      <c r="AB57" s="15"/>
      <c r="AC57" s="15"/>
    </row>
    <row r="58" spans="1:29" ht="15.75" thickBot="1" x14ac:dyDescent="0.3">
      <c r="A58" s="640" t="s">
        <v>652</v>
      </c>
      <c r="B58" s="152" t="s">
        <v>691</v>
      </c>
      <c r="C58" s="152" t="s">
        <v>692</v>
      </c>
      <c r="D58" s="402" t="s">
        <v>118</v>
      </c>
      <c r="E58" s="152">
        <v>1.0581199999999999</v>
      </c>
      <c r="F58" s="152"/>
      <c r="G58" s="152"/>
      <c r="H58" s="152"/>
      <c r="I58" s="152"/>
      <c r="J58" s="604">
        <v>5.6478000000000002</v>
      </c>
      <c r="K58" s="605"/>
      <c r="L58" s="181">
        <f>E58*J58</f>
        <v>5.9760501359999996</v>
      </c>
      <c r="M58" s="15"/>
      <c r="N58" s="15"/>
      <c r="O58" s="637" t="s">
        <v>644</v>
      </c>
      <c r="P58" s="541"/>
      <c r="Q58" s="541"/>
      <c r="R58" s="541"/>
      <c r="S58" s="541"/>
      <c r="T58" s="541"/>
      <c r="U58" s="541"/>
      <c r="V58" s="541"/>
      <c r="W58" s="541"/>
      <c r="X58" s="541"/>
      <c r="Y58" s="542"/>
      <c r="Z58" s="694">
        <f>Z57+Z54</f>
        <v>454.62281400000006</v>
      </c>
      <c r="AA58" s="695"/>
      <c r="AB58" s="15"/>
      <c r="AC58" s="15"/>
    </row>
    <row r="59" spans="1:29" ht="15.75" thickBot="1" x14ac:dyDescent="0.3">
      <c r="A59" s="641"/>
      <c r="B59" s="154" t="s">
        <v>693</v>
      </c>
      <c r="C59" s="154" t="s">
        <v>694</v>
      </c>
      <c r="D59" s="402" t="s">
        <v>118</v>
      </c>
      <c r="E59" s="154">
        <v>14.13</v>
      </c>
      <c r="F59" s="154"/>
      <c r="G59" s="154"/>
      <c r="H59" s="154"/>
      <c r="I59" s="154"/>
      <c r="J59" s="570">
        <v>13.7852</v>
      </c>
      <c r="K59" s="571"/>
      <c r="L59" s="174">
        <f t="shared" ref="L59:L60" si="3">E59*J59</f>
        <v>194.784876</v>
      </c>
      <c r="M59" s="15"/>
      <c r="N59" s="15"/>
      <c r="O59" s="624" t="s">
        <v>647</v>
      </c>
      <c r="P59" s="638"/>
      <c r="Q59" s="638"/>
      <c r="R59" s="638"/>
      <c r="S59" s="638"/>
      <c r="T59" s="638"/>
      <c r="U59" s="638"/>
      <c r="V59" s="638"/>
      <c r="W59" s="638"/>
      <c r="X59" s="638"/>
      <c r="Y59" s="639"/>
      <c r="Z59" s="696">
        <f>Z58/443.72</f>
        <v>1.0245713828540521</v>
      </c>
      <c r="AA59" s="697"/>
      <c r="AB59" s="15"/>
      <c r="AC59" s="15"/>
    </row>
    <row r="60" spans="1:29" x14ac:dyDescent="0.25">
      <c r="A60" s="642"/>
      <c r="B60" s="154"/>
      <c r="C60" s="154"/>
      <c r="D60" s="403"/>
      <c r="E60" s="154"/>
      <c r="F60" s="154"/>
      <c r="G60" s="154"/>
      <c r="H60" s="154"/>
      <c r="I60" s="154"/>
      <c r="J60" s="462"/>
      <c r="K60" s="464"/>
      <c r="L60" s="174">
        <f t="shared" si="3"/>
        <v>0</v>
      </c>
      <c r="M60" s="15"/>
      <c r="N60" s="15"/>
      <c r="O60" s="149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1"/>
      <c r="AB60" s="15"/>
      <c r="AC60" s="15"/>
    </row>
    <row r="61" spans="1:29" ht="15.75" thickBot="1" x14ac:dyDescent="0.3">
      <c r="A61" s="624" t="s">
        <v>659</v>
      </c>
      <c r="B61" s="625"/>
      <c r="C61" s="625"/>
      <c r="D61" s="625"/>
      <c r="E61" s="625"/>
      <c r="F61" s="625"/>
      <c r="G61" s="625"/>
      <c r="H61" s="625"/>
      <c r="I61" s="625"/>
      <c r="J61" s="625"/>
      <c r="K61" s="626"/>
      <c r="L61" s="180">
        <f>SUM(L58:L60)</f>
        <v>200.76092613599999</v>
      </c>
      <c r="M61" s="15"/>
      <c r="N61" s="15"/>
      <c r="O61" s="149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1"/>
      <c r="AB61" s="15"/>
      <c r="AC61" s="15"/>
    </row>
    <row r="62" spans="1:29" ht="30.75" thickBot="1" x14ac:dyDescent="0.3">
      <c r="A62" s="156" t="s">
        <v>660</v>
      </c>
      <c r="B62" s="408">
        <v>1107892</v>
      </c>
      <c r="C62" s="157" t="s">
        <v>695</v>
      </c>
      <c r="D62" s="408" t="s">
        <v>19</v>
      </c>
      <c r="E62" s="159">
        <v>3.5999999999999997E-2</v>
      </c>
      <c r="F62" s="159"/>
      <c r="G62" s="159"/>
      <c r="H62" s="159"/>
      <c r="I62" s="159"/>
      <c r="J62" s="670">
        <f>L84</f>
        <v>271.45309735086306</v>
      </c>
      <c r="K62" s="671"/>
      <c r="L62" s="182">
        <f>J62*E62</f>
        <v>9.7723115046310696</v>
      </c>
      <c r="M62" s="15"/>
      <c r="N62" s="15"/>
      <c r="O62" s="149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1"/>
      <c r="AB62" s="15"/>
      <c r="AC62" s="15"/>
    </row>
    <row r="63" spans="1:29" ht="15.75" thickBot="1" x14ac:dyDescent="0.3">
      <c r="A63" s="672" t="s">
        <v>623</v>
      </c>
      <c r="B63" s="164" t="s">
        <v>696</v>
      </c>
      <c r="C63" s="161" t="s">
        <v>697</v>
      </c>
      <c r="D63" s="404" t="s">
        <v>119</v>
      </c>
      <c r="E63" s="163">
        <v>1</v>
      </c>
      <c r="F63" s="163">
        <v>0.13</v>
      </c>
      <c r="G63" s="163">
        <v>0.87</v>
      </c>
      <c r="H63" s="183">
        <v>0.4919</v>
      </c>
      <c r="I63" s="183">
        <v>0.3301</v>
      </c>
      <c r="J63" s="614"/>
      <c r="K63" s="614"/>
      <c r="L63" s="184">
        <f>E63*((F63*H63)+(G63*I63))</f>
        <v>0.35113400000000006</v>
      </c>
      <c r="M63" s="15"/>
      <c r="N63" s="15"/>
      <c r="O63" s="647"/>
      <c r="P63" s="398" t="s">
        <v>17</v>
      </c>
      <c r="Q63" s="661" t="s">
        <v>688</v>
      </c>
      <c r="R63" s="647" t="s">
        <v>614</v>
      </c>
      <c r="S63" s="647" t="s">
        <v>615</v>
      </c>
      <c r="T63" s="647" t="s">
        <v>616</v>
      </c>
      <c r="U63" s="647"/>
      <c r="V63" s="647" t="s">
        <v>617</v>
      </c>
      <c r="W63" s="647"/>
      <c r="X63" s="647" t="s">
        <v>618</v>
      </c>
      <c r="Y63" s="647"/>
      <c r="Z63" s="647" t="s">
        <v>619</v>
      </c>
      <c r="AA63" s="647"/>
      <c r="AB63" s="15"/>
      <c r="AC63" s="15"/>
    </row>
    <row r="64" spans="1:29" x14ac:dyDescent="0.25">
      <c r="A64" s="602"/>
      <c r="B64" s="164" t="s">
        <v>698</v>
      </c>
      <c r="C64" s="164" t="s">
        <v>699</v>
      </c>
      <c r="D64" s="404" t="s">
        <v>119</v>
      </c>
      <c r="E64" s="163">
        <v>1</v>
      </c>
      <c r="F64" s="163">
        <v>1</v>
      </c>
      <c r="G64" s="163">
        <v>0</v>
      </c>
      <c r="H64" s="183">
        <v>27.660599999999999</v>
      </c>
      <c r="I64" s="183">
        <v>20.5564</v>
      </c>
      <c r="J64" s="614"/>
      <c r="K64" s="614"/>
      <c r="L64" s="184">
        <f>E64*((F64*H64)+(G64*I64))</f>
        <v>27.660599999999999</v>
      </c>
      <c r="M64" s="15"/>
      <c r="N64" s="15"/>
      <c r="O64" s="673"/>
      <c r="P64" s="145">
        <v>5914655</v>
      </c>
      <c r="Q64" s="700"/>
      <c r="R64" s="673"/>
      <c r="S64" s="673"/>
      <c r="T64" s="398" t="s">
        <v>621</v>
      </c>
      <c r="U64" s="398" t="s">
        <v>622</v>
      </c>
      <c r="V64" s="398" t="s">
        <v>621</v>
      </c>
      <c r="W64" s="398" t="s">
        <v>622</v>
      </c>
      <c r="X64" s="673"/>
      <c r="Y64" s="673"/>
      <c r="Z64" s="673"/>
      <c r="AA64" s="673"/>
      <c r="AB64" s="15"/>
      <c r="AC64" s="15"/>
    </row>
    <row r="65" spans="1:29" x14ac:dyDescent="0.25">
      <c r="A65" s="602"/>
      <c r="B65" s="164" t="s">
        <v>700</v>
      </c>
      <c r="C65" s="164" t="s">
        <v>701</v>
      </c>
      <c r="D65" s="404" t="s">
        <v>119</v>
      </c>
      <c r="E65" s="163">
        <v>4</v>
      </c>
      <c r="F65" s="163">
        <v>0.95</v>
      </c>
      <c r="G65" s="163">
        <v>0.05</v>
      </c>
      <c r="H65" s="183">
        <v>0.28010000000000002</v>
      </c>
      <c r="I65" s="183">
        <v>0.1903</v>
      </c>
      <c r="J65" s="614"/>
      <c r="K65" s="614"/>
      <c r="L65" s="184">
        <f>E65*((F65*H65)+(G65*I65))</f>
        <v>1.1024400000000001</v>
      </c>
      <c r="M65" s="15"/>
      <c r="N65" s="15"/>
      <c r="O65" s="674" t="s">
        <v>623</v>
      </c>
      <c r="P65" s="403" t="s">
        <v>626</v>
      </c>
      <c r="Q65" s="146" t="s">
        <v>702</v>
      </c>
      <c r="R65" s="403" t="s">
        <v>119</v>
      </c>
      <c r="S65" s="403">
        <v>1</v>
      </c>
      <c r="T65" s="403">
        <v>1</v>
      </c>
      <c r="U65" s="147">
        <v>0</v>
      </c>
      <c r="V65" s="405">
        <v>149.25389999999999</v>
      </c>
      <c r="W65" s="405">
        <v>40.246600000000001</v>
      </c>
      <c r="X65" s="462"/>
      <c r="Y65" s="464"/>
      <c r="Z65" s="623">
        <f>S65*((T65*V65)+(U65*W65))</f>
        <v>149.25389999999999</v>
      </c>
      <c r="AA65" s="699"/>
      <c r="AB65" s="15"/>
      <c r="AC65" s="15"/>
    </row>
    <row r="66" spans="1:29" x14ac:dyDescent="0.25">
      <c r="A66" s="603"/>
      <c r="B66" s="164" t="s">
        <v>703</v>
      </c>
      <c r="C66" s="164" t="s">
        <v>704</v>
      </c>
      <c r="D66" s="404" t="s">
        <v>119</v>
      </c>
      <c r="E66" s="163">
        <v>3</v>
      </c>
      <c r="F66" s="163">
        <v>0.37</v>
      </c>
      <c r="G66" s="163">
        <v>0.63</v>
      </c>
      <c r="H66" s="183">
        <v>0.67159999999999997</v>
      </c>
      <c r="I66" s="183">
        <v>0.45629999999999998</v>
      </c>
      <c r="J66" s="614"/>
      <c r="K66" s="614"/>
      <c r="L66" s="184">
        <f t="shared" ref="L66" si="4">E66*((F66*H66)+(G66*I66))</f>
        <v>1.6078829999999997</v>
      </c>
      <c r="M66" s="15"/>
      <c r="N66" s="15"/>
      <c r="O66" s="649"/>
      <c r="P66" s="403"/>
      <c r="Q66" s="148"/>
      <c r="R66" s="403"/>
      <c r="S66" s="403"/>
      <c r="T66" s="147"/>
      <c r="U66" s="147"/>
      <c r="V66" s="403"/>
      <c r="W66" s="403"/>
      <c r="X66" s="462"/>
      <c r="Y66" s="464"/>
      <c r="Z66" s="623">
        <f>S66*((T66*V66)+(U66*W66))</f>
        <v>0</v>
      </c>
      <c r="AA66" s="699"/>
      <c r="AB66" s="15"/>
      <c r="AC66" s="15"/>
    </row>
    <row r="67" spans="1:29" x14ac:dyDescent="0.25">
      <c r="A67" s="593" t="s">
        <v>634</v>
      </c>
      <c r="B67" s="594"/>
      <c r="C67" s="594"/>
      <c r="D67" s="594"/>
      <c r="E67" s="594"/>
      <c r="F67" s="594"/>
      <c r="G67" s="594"/>
      <c r="H67" s="594"/>
      <c r="I67" s="594"/>
      <c r="J67" s="594"/>
      <c r="K67" s="595"/>
      <c r="L67" s="185">
        <f>SUM(L63:L66)</f>
        <v>30.722057</v>
      </c>
      <c r="M67" s="15"/>
      <c r="N67" s="15"/>
      <c r="O67" s="637" t="s">
        <v>634</v>
      </c>
      <c r="P67" s="463"/>
      <c r="Q67" s="463"/>
      <c r="R67" s="463"/>
      <c r="S67" s="463"/>
      <c r="T67" s="463"/>
      <c r="U67" s="463"/>
      <c r="V67" s="463"/>
      <c r="W67" s="463"/>
      <c r="X67" s="463"/>
      <c r="Y67" s="464"/>
      <c r="Z67" s="694">
        <f>SUM(Z65:AA66)</f>
        <v>149.25389999999999</v>
      </c>
      <c r="AA67" s="698"/>
      <c r="AB67" s="15"/>
      <c r="AC67" s="15"/>
    </row>
    <row r="68" spans="1:29" x14ac:dyDescent="0.25">
      <c r="A68" s="672" t="s">
        <v>403</v>
      </c>
      <c r="B68" s="164" t="s">
        <v>705</v>
      </c>
      <c r="C68" s="164" t="s">
        <v>706</v>
      </c>
      <c r="D68" s="404" t="s">
        <v>119</v>
      </c>
      <c r="E68" s="163">
        <v>1</v>
      </c>
      <c r="F68" s="164"/>
      <c r="G68" s="164"/>
      <c r="H68" s="164"/>
      <c r="I68" s="164"/>
      <c r="J68" s="591">
        <v>18.619900000000001</v>
      </c>
      <c r="K68" s="591"/>
      <c r="L68" s="184">
        <f>E68*J68</f>
        <v>18.619900000000001</v>
      </c>
      <c r="M68" s="15"/>
      <c r="N68" s="15"/>
      <c r="O68" s="172"/>
      <c r="P68" s="403" t="s">
        <v>637</v>
      </c>
      <c r="Q68" s="146" t="s">
        <v>638</v>
      </c>
      <c r="R68" s="403" t="s">
        <v>119</v>
      </c>
      <c r="S68" s="403">
        <v>6</v>
      </c>
      <c r="T68" s="147"/>
      <c r="U68" s="147"/>
      <c r="V68" s="403"/>
      <c r="W68" s="403"/>
      <c r="X68" s="606">
        <v>14.005000000000001</v>
      </c>
      <c r="Y68" s="607"/>
      <c r="Z68" s="623">
        <f>S68*X68</f>
        <v>84.03</v>
      </c>
      <c r="AA68" s="699"/>
      <c r="AB68" s="15"/>
      <c r="AC68" s="15"/>
    </row>
    <row r="69" spans="1:29" x14ac:dyDescent="0.25">
      <c r="A69" s="602"/>
      <c r="B69" s="164" t="s">
        <v>637</v>
      </c>
      <c r="C69" s="164" t="s">
        <v>638</v>
      </c>
      <c r="D69" s="404" t="s">
        <v>119</v>
      </c>
      <c r="E69" s="163">
        <v>10</v>
      </c>
      <c r="F69" s="164"/>
      <c r="G69" s="164"/>
      <c r="H69" s="164"/>
      <c r="I69" s="164"/>
      <c r="J69" s="591">
        <v>14.005000000000001</v>
      </c>
      <c r="K69" s="591"/>
      <c r="L69" s="184">
        <f t="shared" ref="L69:L70" si="5">E69*J69</f>
        <v>140.05000000000001</v>
      </c>
      <c r="M69" s="15"/>
      <c r="N69" s="15"/>
      <c r="O69" s="173"/>
      <c r="P69" s="403"/>
      <c r="Q69" s="146"/>
      <c r="R69" s="403"/>
      <c r="S69" s="403"/>
      <c r="T69" s="147"/>
      <c r="U69" s="147"/>
      <c r="V69" s="403"/>
      <c r="W69" s="403"/>
      <c r="X69" s="462"/>
      <c r="Y69" s="464"/>
      <c r="Z69" s="623"/>
      <c r="AA69" s="699"/>
      <c r="AB69" s="15"/>
      <c r="AC69" s="15"/>
    </row>
    <row r="70" spans="1:29" x14ac:dyDescent="0.25">
      <c r="A70" s="603"/>
      <c r="B70" s="164"/>
      <c r="C70" s="164"/>
      <c r="D70" s="404"/>
      <c r="E70" s="163"/>
      <c r="F70" s="164"/>
      <c r="G70" s="164"/>
      <c r="H70" s="164"/>
      <c r="I70" s="164"/>
      <c r="J70" s="614"/>
      <c r="K70" s="614"/>
      <c r="L70" s="184">
        <f t="shared" si="5"/>
        <v>0</v>
      </c>
      <c r="M70" s="15"/>
      <c r="N70" s="15"/>
      <c r="O70" s="637" t="s">
        <v>641</v>
      </c>
      <c r="P70" s="463"/>
      <c r="Q70" s="463"/>
      <c r="R70" s="463"/>
      <c r="S70" s="463"/>
      <c r="T70" s="463"/>
      <c r="U70" s="463"/>
      <c r="V70" s="463"/>
      <c r="W70" s="463"/>
      <c r="X70" s="463"/>
      <c r="Y70" s="464"/>
      <c r="Z70" s="694">
        <f>SUM(Z68:AA69)</f>
        <v>84.03</v>
      </c>
      <c r="AA70" s="698"/>
      <c r="AB70" s="15"/>
      <c r="AC70" s="15"/>
    </row>
    <row r="71" spans="1:29" x14ac:dyDescent="0.25">
      <c r="A71" s="593" t="s">
        <v>707</v>
      </c>
      <c r="B71" s="594"/>
      <c r="C71" s="594"/>
      <c r="D71" s="594"/>
      <c r="E71" s="594"/>
      <c r="F71" s="594"/>
      <c r="G71" s="594"/>
      <c r="H71" s="594"/>
      <c r="I71" s="594"/>
      <c r="J71" s="594"/>
      <c r="K71" s="595"/>
      <c r="L71" s="185">
        <f>SUM(L68:L70)</f>
        <v>158.66990000000001</v>
      </c>
      <c r="M71" s="15"/>
      <c r="N71" s="15"/>
      <c r="O71" s="637" t="s">
        <v>644</v>
      </c>
      <c r="P71" s="541"/>
      <c r="Q71" s="541"/>
      <c r="R71" s="541"/>
      <c r="S71" s="541"/>
      <c r="T71" s="541"/>
      <c r="U71" s="541"/>
      <c r="V71" s="541"/>
      <c r="W71" s="541"/>
      <c r="X71" s="541"/>
      <c r="Y71" s="542"/>
      <c r="Z71" s="694">
        <f>Z70+Z67</f>
        <v>233.28389999999999</v>
      </c>
      <c r="AA71" s="695"/>
      <c r="AB71" s="15"/>
      <c r="AC71" s="15"/>
    </row>
    <row r="72" spans="1:29" ht="15.75" thickBot="1" x14ac:dyDescent="0.3">
      <c r="A72" s="593" t="s">
        <v>644</v>
      </c>
      <c r="B72" s="596"/>
      <c r="C72" s="596"/>
      <c r="D72" s="596"/>
      <c r="E72" s="596"/>
      <c r="F72" s="596"/>
      <c r="G72" s="596"/>
      <c r="H72" s="596"/>
      <c r="I72" s="596"/>
      <c r="J72" s="596"/>
      <c r="K72" s="597"/>
      <c r="L72" s="185">
        <f>L71+L67</f>
        <v>189.39195700000002</v>
      </c>
      <c r="M72" s="15"/>
      <c r="N72" s="15"/>
      <c r="O72" s="624" t="s">
        <v>647</v>
      </c>
      <c r="P72" s="638"/>
      <c r="Q72" s="638"/>
      <c r="R72" s="638"/>
      <c r="S72" s="638"/>
      <c r="T72" s="638"/>
      <c r="U72" s="638"/>
      <c r="V72" s="638"/>
      <c r="W72" s="638"/>
      <c r="X72" s="638"/>
      <c r="Y72" s="639"/>
      <c r="Z72" s="696">
        <f>Z71/11.92</f>
        <v>19.570796979865772</v>
      </c>
      <c r="AA72" s="697"/>
      <c r="AB72" s="15"/>
      <c r="AC72" s="15"/>
    </row>
    <row r="73" spans="1:29" x14ac:dyDescent="0.25">
      <c r="A73" s="593" t="s">
        <v>647</v>
      </c>
      <c r="B73" s="596"/>
      <c r="C73" s="596"/>
      <c r="D73" s="596"/>
      <c r="E73" s="596"/>
      <c r="F73" s="596"/>
      <c r="G73" s="596"/>
      <c r="H73" s="596"/>
      <c r="I73" s="596"/>
      <c r="J73" s="596"/>
      <c r="K73" s="597"/>
      <c r="L73" s="185">
        <f>L72/3.62</f>
        <v>52.318220165745863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A74" s="672" t="s">
        <v>652</v>
      </c>
      <c r="B74" s="164" t="s">
        <v>708</v>
      </c>
      <c r="C74" s="164" t="s">
        <v>709</v>
      </c>
      <c r="D74" s="404" t="s">
        <v>29</v>
      </c>
      <c r="E74" s="164">
        <v>0.61585999999999996</v>
      </c>
      <c r="F74" s="164"/>
      <c r="G74" s="164"/>
      <c r="H74" s="164"/>
      <c r="I74" s="164"/>
      <c r="J74" s="591">
        <v>59.401699999999998</v>
      </c>
      <c r="K74" s="591"/>
      <c r="L74" s="184">
        <f t="shared" ref="L74:L76" si="6">E74*J74</f>
        <v>36.583130961999998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A75" s="602"/>
      <c r="B75" s="164" t="s">
        <v>710</v>
      </c>
      <c r="C75" s="164" t="s">
        <v>711</v>
      </c>
      <c r="D75" s="404" t="s">
        <v>29</v>
      </c>
      <c r="E75" s="164">
        <v>0.36753999999999998</v>
      </c>
      <c r="F75" s="164"/>
      <c r="G75" s="164"/>
      <c r="H75" s="164"/>
      <c r="I75" s="164"/>
      <c r="J75" s="591">
        <v>76.8874</v>
      </c>
      <c r="K75" s="591"/>
      <c r="L75" s="184">
        <f t="shared" si="6"/>
        <v>28.259194995999998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A76" s="602"/>
      <c r="B76" s="164" t="s">
        <v>712</v>
      </c>
      <c r="C76" s="164" t="s">
        <v>713</v>
      </c>
      <c r="D76" s="404" t="s">
        <v>29</v>
      </c>
      <c r="E76" s="164">
        <v>0.36753999999999998</v>
      </c>
      <c r="F76" s="164"/>
      <c r="G76" s="164"/>
      <c r="H76" s="164"/>
      <c r="I76" s="164"/>
      <c r="J76" s="591">
        <v>64.795699999999997</v>
      </c>
      <c r="K76" s="591"/>
      <c r="L76" s="184">
        <f t="shared" si="6"/>
        <v>23.815011577999996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A77" s="603"/>
      <c r="B77" s="164" t="s">
        <v>714</v>
      </c>
      <c r="C77" s="164" t="s">
        <v>715</v>
      </c>
      <c r="D77" s="404" t="s">
        <v>716</v>
      </c>
      <c r="E77" s="164">
        <v>313.50229000000002</v>
      </c>
      <c r="F77" s="164"/>
      <c r="G77" s="164"/>
      <c r="H77" s="164"/>
      <c r="I77" s="164"/>
      <c r="J77" s="592">
        <v>0.39</v>
      </c>
      <c r="K77" s="592"/>
      <c r="L77" s="184">
        <f>E77*J77</f>
        <v>122.26589310000001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A78" s="593" t="s">
        <v>659</v>
      </c>
      <c r="B78" s="594"/>
      <c r="C78" s="594"/>
      <c r="D78" s="594"/>
      <c r="E78" s="594"/>
      <c r="F78" s="594"/>
      <c r="G78" s="594"/>
      <c r="H78" s="594"/>
      <c r="I78" s="594"/>
      <c r="J78" s="594"/>
      <c r="K78" s="595"/>
      <c r="L78" s="185">
        <f>SUM(L74:L77)</f>
        <v>210.92323063600003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A79" s="663" t="s">
        <v>668</v>
      </c>
      <c r="B79" s="186">
        <v>5914647</v>
      </c>
      <c r="C79" s="187" t="s">
        <v>717</v>
      </c>
      <c r="D79" s="404" t="s">
        <v>670</v>
      </c>
      <c r="E79" s="404">
        <v>0.92379</v>
      </c>
      <c r="F79" s="404"/>
      <c r="G79" s="404"/>
      <c r="H79" s="404"/>
      <c r="I79" s="404"/>
      <c r="J79" s="666">
        <f>Z59</f>
        <v>1.0245713828540521</v>
      </c>
      <c r="K79" s="595"/>
      <c r="L79" s="184">
        <f t="shared" ref="L79:L82" si="7">E79*J79</f>
        <v>0.94648879776674477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A80" s="664"/>
      <c r="B80" s="186">
        <v>5914647</v>
      </c>
      <c r="C80" s="187" t="s">
        <v>718</v>
      </c>
      <c r="D80" s="404" t="s">
        <v>670</v>
      </c>
      <c r="E80" s="404">
        <v>0.55130999999999997</v>
      </c>
      <c r="F80" s="404"/>
      <c r="G80" s="404"/>
      <c r="H80" s="404"/>
      <c r="I80" s="404"/>
      <c r="J80" s="666">
        <f>Z59</f>
        <v>1.0245713828540521</v>
      </c>
      <c r="K80" s="595"/>
      <c r="L80" s="184">
        <f t="shared" si="7"/>
        <v>0.56485644908126742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25">
      <c r="A81" s="664"/>
      <c r="B81" s="186">
        <v>5914647</v>
      </c>
      <c r="C81" s="187" t="s">
        <v>719</v>
      </c>
      <c r="D81" s="404" t="s">
        <v>670</v>
      </c>
      <c r="E81" s="404">
        <v>0.55130999999999997</v>
      </c>
      <c r="F81" s="404"/>
      <c r="G81" s="404"/>
      <c r="H81" s="404"/>
      <c r="I81" s="404"/>
      <c r="J81" s="666">
        <f>Z59</f>
        <v>1.0245713828540521</v>
      </c>
      <c r="K81" s="595"/>
      <c r="L81" s="184">
        <f t="shared" si="7"/>
        <v>0.56485644908126742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25">
      <c r="A82" s="665"/>
      <c r="B82" s="186">
        <v>5914655</v>
      </c>
      <c r="C82" s="187" t="s">
        <v>720</v>
      </c>
      <c r="D82" s="404" t="s">
        <v>670</v>
      </c>
      <c r="E82" s="404">
        <v>0.3135</v>
      </c>
      <c r="F82" s="404"/>
      <c r="G82" s="404"/>
      <c r="H82" s="404"/>
      <c r="I82" s="404"/>
      <c r="J82" s="666">
        <f>Z35</f>
        <v>19.570796979865772</v>
      </c>
      <c r="K82" s="595"/>
      <c r="L82" s="184">
        <f t="shared" si="7"/>
        <v>6.13544485318792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x14ac:dyDescent="0.25">
      <c r="A83" s="667" t="s">
        <v>721</v>
      </c>
      <c r="B83" s="668"/>
      <c r="C83" s="668"/>
      <c r="D83" s="668"/>
      <c r="E83" s="668"/>
      <c r="F83" s="668"/>
      <c r="G83" s="668"/>
      <c r="H83" s="668"/>
      <c r="I83" s="668"/>
      <c r="J83" s="668"/>
      <c r="K83" s="669"/>
      <c r="L83" s="185">
        <f>SUM(L79:L82)</f>
        <v>8.2116465491171997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75" thickBot="1" x14ac:dyDescent="0.3">
      <c r="A84" s="653" t="s">
        <v>671</v>
      </c>
      <c r="B84" s="654"/>
      <c r="C84" s="654"/>
      <c r="D84" s="654"/>
      <c r="E84" s="654"/>
      <c r="F84" s="654"/>
      <c r="G84" s="654"/>
      <c r="H84" s="654"/>
      <c r="I84" s="654"/>
      <c r="J84" s="654"/>
      <c r="K84" s="654"/>
      <c r="L84" s="188">
        <f>L78+L73+L83</f>
        <v>271.45309735086306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30" x14ac:dyDescent="0.25">
      <c r="A85" s="156" t="s">
        <v>660</v>
      </c>
      <c r="B85" s="408">
        <v>4805750</v>
      </c>
      <c r="C85" s="157" t="s">
        <v>722</v>
      </c>
      <c r="D85" s="408" t="s">
        <v>19</v>
      </c>
      <c r="E85" s="159">
        <v>3.5999999999999997E-2</v>
      </c>
      <c r="F85" s="159"/>
      <c r="G85" s="159"/>
      <c r="H85" s="159"/>
      <c r="I85" s="159"/>
      <c r="J85" s="670">
        <f>L98</f>
        <v>29.512500000000003</v>
      </c>
      <c r="K85" s="671"/>
      <c r="L85" s="182">
        <f>J85*E85</f>
        <v>1.0624500000000001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x14ac:dyDescent="0.25">
      <c r="A86" s="189"/>
      <c r="B86" s="164"/>
      <c r="C86" s="161"/>
      <c r="D86" s="404"/>
      <c r="E86" s="163"/>
      <c r="F86" s="163"/>
      <c r="G86" s="163"/>
      <c r="H86" s="164"/>
      <c r="I86" s="164"/>
      <c r="J86" s="614"/>
      <c r="K86" s="614"/>
      <c r="L86" s="184">
        <f>E86*((F86*H86)+(G86*I86))</f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x14ac:dyDescent="0.25">
      <c r="A87" s="189"/>
      <c r="B87" s="164"/>
      <c r="C87" s="164"/>
      <c r="D87" s="404"/>
      <c r="E87" s="163"/>
      <c r="F87" s="163"/>
      <c r="G87" s="163"/>
      <c r="H87" s="164"/>
      <c r="I87" s="164"/>
      <c r="J87" s="614"/>
      <c r="K87" s="614"/>
      <c r="L87" s="184">
        <f>E87*((F87*H87)+(G87*I87))</f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x14ac:dyDescent="0.25">
      <c r="A88" s="593" t="s">
        <v>634</v>
      </c>
      <c r="B88" s="594"/>
      <c r="C88" s="594"/>
      <c r="D88" s="594"/>
      <c r="E88" s="594"/>
      <c r="F88" s="594"/>
      <c r="G88" s="594"/>
      <c r="H88" s="594"/>
      <c r="I88" s="594"/>
      <c r="J88" s="594"/>
      <c r="K88" s="595"/>
      <c r="L88" s="185">
        <f>SUM(L86:L87)</f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x14ac:dyDescent="0.25">
      <c r="A89" s="189"/>
      <c r="B89" s="164" t="s">
        <v>637</v>
      </c>
      <c r="C89" s="164" t="s">
        <v>638</v>
      </c>
      <c r="D89" s="404" t="s">
        <v>119</v>
      </c>
      <c r="E89" s="163">
        <v>1</v>
      </c>
      <c r="F89" s="164"/>
      <c r="G89" s="164"/>
      <c r="H89" s="164"/>
      <c r="I89" s="164"/>
      <c r="J89" s="570">
        <v>14.005000000000001</v>
      </c>
      <c r="K89" s="571"/>
      <c r="L89" s="184">
        <f>E89*J89</f>
        <v>14.005000000000001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x14ac:dyDescent="0.25">
      <c r="A90" s="189"/>
      <c r="B90" s="164"/>
      <c r="C90" s="164"/>
      <c r="D90" s="404"/>
      <c r="E90" s="163"/>
      <c r="F90" s="164"/>
      <c r="G90" s="164"/>
      <c r="H90" s="164"/>
      <c r="I90" s="164"/>
      <c r="J90" s="614"/>
      <c r="K90" s="614"/>
      <c r="L90" s="184">
        <f t="shared" ref="L90:L91" si="8">E90*J90</f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x14ac:dyDescent="0.25">
      <c r="A91" s="189"/>
      <c r="B91" s="164"/>
      <c r="C91" s="164"/>
      <c r="D91" s="404"/>
      <c r="E91" s="163"/>
      <c r="F91" s="164"/>
      <c r="G91" s="164"/>
      <c r="H91" s="164"/>
      <c r="I91" s="164"/>
      <c r="J91" s="614"/>
      <c r="K91" s="614"/>
      <c r="L91" s="184">
        <f t="shared" si="8"/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x14ac:dyDescent="0.25">
      <c r="A92" s="593" t="s">
        <v>641</v>
      </c>
      <c r="B92" s="594"/>
      <c r="C92" s="594"/>
      <c r="D92" s="594"/>
      <c r="E92" s="594"/>
      <c r="F92" s="594"/>
      <c r="G92" s="594"/>
      <c r="H92" s="594"/>
      <c r="I92" s="594"/>
      <c r="J92" s="594"/>
      <c r="K92" s="595"/>
      <c r="L92" s="185">
        <f>SUM(L89:L91)</f>
        <v>14.005000000000001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x14ac:dyDescent="0.25">
      <c r="A93" s="593" t="s">
        <v>644</v>
      </c>
      <c r="B93" s="596"/>
      <c r="C93" s="596"/>
      <c r="D93" s="596"/>
      <c r="E93" s="596"/>
      <c r="F93" s="596"/>
      <c r="G93" s="596"/>
      <c r="H93" s="596"/>
      <c r="I93" s="596"/>
      <c r="J93" s="596"/>
      <c r="K93" s="597"/>
      <c r="L93" s="185">
        <f>L92+L88</f>
        <v>14.005000000000001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x14ac:dyDescent="0.25">
      <c r="A94" s="593" t="s">
        <v>647</v>
      </c>
      <c r="B94" s="596"/>
      <c r="C94" s="596"/>
      <c r="D94" s="596"/>
      <c r="E94" s="596"/>
      <c r="F94" s="596"/>
      <c r="G94" s="596"/>
      <c r="H94" s="596"/>
      <c r="I94" s="596"/>
      <c r="J94" s="596"/>
      <c r="K94" s="597"/>
      <c r="L94" s="185">
        <f>L93/0.5</f>
        <v>28.01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x14ac:dyDescent="0.25">
      <c r="A95" s="189"/>
      <c r="B95" s="164"/>
      <c r="C95" s="164"/>
      <c r="D95" s="404"/>
      <c r="E95" s="164"/>
      <c r="F95" s="164"/>
      <c r="G95" s="164"/>
      <c r="H95" s="164"/>
      <c r="I95" s="164"/>
      <c r="J95" s="614"/>
      <c r="K95" s="614"/>
      <c r="L95" s="184">
        <f>E95*J95</f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x14ac:dyDescent="0.25">
      <c r="A96" s="593" t="s">
        <v>659</v>
      </c>
      <c r="B96" s="594"/>
      <c r="C96" s="594"/>
      <c r="D96" s="594"/>
      <c r="E96" s="594"/>
      <c r="F96" s="594"/>
      <c r="G96" s="594"/>
      <c r="H96" s="594"/>
      <c r="I96" s="594"/>
      <c r="J96" s="594"/>
      <c r="K96" s="595"/>
      <c r="L96" s="185">
        <f>SUM(L95)</f>
        <v>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x14ac:dyDescent="0.25">
      <c r="A97" s="189"/>
      <c r="B97" s="164"/>
      <c r="C97" s="164"/>
      <c r="D97" s="404"/>
      <c r="E97" s="164"/>
      <c r="F97" s="164"/>
      <c r="G97" s="164"/>
      <c r="H97" s="164"/>
      <c r="I97" s="164"/>
      <c r="J97" s="190" t="s">
        <v>723</v>
      </c>
      <c r="K97" s="191"/>
      <c r="L97" s="185">
        <v>1.5024999999999999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15.75" thickBot="1" x14ac:dyDescent="0.3">
      <c r="A98" s="653" t="s">
        <v>671</v>
      </c>
      <c r="B98" s="654"/>
      <c r="C98" s="654"/>
      <c r="D98" s="654"/>
      <c r="E98" s="654"/>
      <c r="F98" s="654"/>
      <c r="G98" s="654"/>
      <c r="H98" s="654"/>
      <c r="I98" s="654"/>
      <c r="J98" s="654"/>
      <c r="K98" s="654"/>
      <c r="L98" s="188">
        <f>L97+L96+L94</f>
        <v>29.512500000000003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30" x14ac:dyDescent="0.25">
      <c r="A99" s="618" t="s">
        <v>668</v>
      </c>
      <c r="B99" s="409" t="s">
        <v>691</v>
      </c>
      <c r="C99" s="192" t="s">
        <v>724</v>
      </c>
      <c r="D99" s="409" t="s">
        <v>670</v>
      </c>
      <c r="E99" s="409">
        <v>1.06E-3</v>
      </c>
      <c r="F99" s="409"/>
      <c r="G99" s="409"/>
      <c r="H99" s="409"/>
      <c r="I99" s="409"/>
      <c r="J99" s="655">
        <f>Z23</f>
        <v>20.858420348058903</v>
      </c>
      <c r="K99" s="656"/>
      <c r="L99" s="193">
        <f>E99*J99</f>
        <v>2.2109925568942437E-2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x14ac:dyDescent="0.25">
      <c r="A100" s="619"/>
      <c r="B100" s="395" t="s">
        <v>693</v>
      </c>
      <c r="C100" s="195" t="s">
        <v>725</v>
      </c>
      <c r="D100" s="395" t="s">
        <v>670</v>
      </c>
      <c r="E100" s="395">
        <v>1.413E-2</v>
      </c>
      <c r="F100" s="395"/>
      <c r="G100" s="395"/>
      <c r="H100" s="395"/>
      <c r="I100" s="395"/>
      <c r="J100" s="657">
        <f>Z23</f>
        <v>20.858420348058903</v>
      </c>
      <c r="K100" s="528"/>
      <c r="L100" s="196">
        <f t="shared" ref="L100:L101" si="9">E100*J100</f>
        <v>0.29472947951807232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30" x14ac:dyDescent="0.25">
      <c r="A101" s="619"/>
      <c r="B101" s="395">
        <v>4805750</v>
      </c>
      <c r="C101" s="197" t="s">
        <v>726</v>
      </c>
      <c r="D101" s="395" t="s">
        <v>670</v>
      </c>
      <c r="E101" s="395">
        <v>6.7500000000000004E-2</v>
      </c>
      <c r="F101" s="395"/>
      <c r="G101" s="395"/>
      <c r="H101" s="395"/>
      <c r="I101" s="395"/>
      <c r="J101" s="657">
        <f>Z46</f>
        <v>44.554072847682122</v>
      </c>
      <c r="K101" s="528"/>
      <c r="L101" s="196">
        <f t="shared" si="9"/>
        <v>3.0073999172185433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15.75" thickBot="1" x14ac:dyDescent="0.3">
      <c r="A102" s="658" t="s">
        <v>675</v>
      </c>
      <c r="B102" s="659"/>
      <c r="C102" s="659"/>
      <c r="D102" s="659"/>
      <c r="E102" s="659"/>
      <c r="F102" s="659"/>
      <c r="G102" s="659"/>
      <c r="H102" s="659"/>
      <c r="I102" s="659"/>
      <c r="J102" s="659"/>
      <c r="K102" s="660"/>
      <c r="L102" s="198">
        <f>SUM(L99:L101)</f>
        <v>3.3242393223055582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15.75" thickBot="1" x14ac:dyDescent="0.3">
      <c r="A103" s="627" t="s">
        <v>727</v>
      </c>
      <c r="B103" s="628"/>
      <c r="C103" s="628"/>
      <c r="D103" s="628"/>
      <c r="E103" s="628"/>
      <c r="F103" s="628"/>
      <c r="G103" s="628"/>
      <c r="H103" s="628"/>
      <c r="I103" s="628"/>
      <c r="J103" s="628"/>
      <c r="K103" s="629"/>
      <c r="L103" s="199">
        <f>L102+L85+L62+L61+L57</f>
        <v>235.56727458198424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x14ac:dyDescent="0.25">
      <c r="A104" s="200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2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x14ac:dyDescent="0.25">
      <c r="A105" s="200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2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15.75" thickBot="1" x14ac:dyDescent="0.3">
      <c r="A106" s="15"/>
      <c r="B106" s="143"/>
      <c r="C106" s="15"/>
      <c r="D106" s="15"/>
      <c r="E106" s="143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15.75" thickBot="1" x14ac:dyDescent="0.3">
      <c r="A107" s="647" t="s">
        <v>333</v>
      </c>
      <c r="B107" s="398" t="s">
        <v>17</v>
      </c>
      <c r="C107" s="661" t="s">
        <v>613</v>
      </c>
      <c r="D107" s="647" t="s">
        <v>614</v>
      </c>
      <c r="E107" s="647" t="s">
        <v>615</v>
      </c>
      <c r="F107" s="647" t="s">
        <v>616</v>
      </c>
      <c r="G107" s="647"/>
      <c r="H107" s="647" t="s">
        <v>677</v>
      </c>
      <c r="I107" s="647"/>
      <c r="J107" s="647" t="s">
        <v>618</v>
      </c>
      <c r="K107" s="647"/>
      <c r="L107" s="647" t="s">
        <v>619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15.75" thickBot="1" x14ac:dyDescent="0.3">
      <c r="A108" s="647"/>
      <c r="B108" s="203">
        <v>5213441</v>
      </c>
      <c r="C108" s="662"/>
      <c r="D108" s="647"/>
      <c r="E108" s="647"/>
      <c r="F108" s="397" t="s">
        <v>621</v>
      </c>
      <c r="G108" s="397" t="s">
        <v>622</v>
      </c>
      <c r="H108" s="397" t="s">
        <v>621</v>
      </c>
      <c r="I108" s="397" t="s">
        <v>622</v>
      </c>
      <c r="J108" s="647"/>
      <c r="K108" s="647"/>
      <c r="L108" s="647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x14ac:dyDescent="0.25">
      <c r="A109" s="648" t="s">
        <v>623</v>
      </c>
      <c r="B109" s="204" t="s">
        <v>650</v>
      </c>
      <c r="C109" s="205" t="s">
        <v>651</v>
      </c>
      <c r="D109" s="204" t="s">
        <v>119</v>
      </c>
      <c r="E109" s="204">
        <v>1</v>
      </c>
      <c r="F109" s="206">
        <v>0.3</v>
      </c>
      <c r="G109" s="206">
        <v>0.7</v>
      </c>
      <c r="H109" s="207">
        <v>99.792400000000001</v>
      </c>
      <c r="I109" s="207">
        <v>32.9572</v>
      </c>
      <c r="J109" s="650"/>
      <c r="K109" s="651"/>
      <c r="L109" s="208">
        <f>E109*((F109*H109)+(G109*I109))</f>
        <v>53.007759999999998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x14ac:dyDescent="0.25">
      <c r="A110" s="648"/>
      <c r="B110" s="403"/>
      <c r="C110" s="146"/>
      <c r="D110" s="403"/>
      <c r="E110" s="403"/>
      <c r="F110" s="147"/>
      <c r="G110" s="147"/>
      <c r="H110" s="403"/>
      <c r="I110" s="403"/>
      <c r="J110" s="462"/>
      <c r="K110" s="464"/>
      <c r="L110" s="406">
        <f>E110*((F110*H110)+(G110*I110))</f>
        <v>0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x14ac:dyDescent="0.25">
      <c r="A111" s="648"/>
      <c r="B111" s="403"/>
      <c r="C111" s="146"/>
      <c r="D111" s="403"/>
      <c r="E111" s="403"/>
      <c r="F111" s="147"/>
      <c r="G111" s="147"/>
      <c r="H111" s="403"/>
      <c r="I111" s="403"/>
      <c r="J111" s="462"/>
      <c r="K111" s="464"/>
      <c r="L111" s="406">
        <f>E111*((F111*H111)+(G111*I111))</f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x14ac:dyDescent="0.25">
      <c r="A112" s="648"/>
      <c r="B112" s="403"/>
      <c r="C112" s="146"/>
      <c r="D112" s="403"/>
      <c r="E112" s="403"/>
      <c r="F112" s="147"/>
      <c r="G112" s="147"/>
      <c r="H112" s="403"/>
      <c r="I112" s="403"/>
      <c r="J112" s="462"/>
      <c r="K112" s="464"/>
      <c r="L112" s="406">
        <f>E112*((F112*H112)+(G112*I112))</f>
        <v>0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x14ac:dyDescent="0.25">
      <c r="A113" s="649"/>
      <c r="B113" s="403"/>
      <c r="C113" s="146"/>
      <c r="D113" s="403"/>
      <c r="E113" s="403"/>
      <c r="F113" s="147"/>
      <c r="G113" s="147"/>
      <c r="H113" s="403"/>
      <c r="I113" s="403"/>
      <c r="J113" s="462"/>
      <c r="K113" s="464"/>
      <c r="L113" s="406">
        <f>E113*((F113*H113)+(G113*I113))</f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x14ac:dyDescent="0.25">
      <c r="A114" s="637" t="s">
        <v>634</v>
      </c>
      <c r="B114" s="463"/>
      <c r="C114" s="463"/>
      <c r="D114" s="463"/>
      <c r="E114" s="463"/>
      <c r="F114" s="463"/>
      <c r="G114" s="463"/>
      <c r="H114" s="463"/>
      <c r="I114" s="463"/>
      <c r="J114" s="463"/>
      <c r="K114" s="464"/>
      <c r="L114" s="407">
        <f>SUM(L109:L113)</f>
        <v>53.007759999999998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x14ac:dyDescent="0.25">
      <c r="A115" s="652" t="s">
        <v>403</v>
      </c>
      <c r="B115" s="403"/>
      <c r="C115" s="146"/>
      <c r="D115" s="403"/>
      <c r="E115" s="147"/>
      <c r="F115" s="403"/>
      <c r="G115" s="403"/>
      <c r="H115" s="403"/>
      <c r="I115" s="403"/>
      <c r="J115" s="462"/>
      <c r="K115" s="464"/>
      <c r="L115" s="406">
        <f>E115*J115</f>
        <v>0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x14ac:dyDescent="0.25">
      <c r="A116" s="641"/>
      <c r="B116" s="403" t="s">
        <v>645</v>
      </c>
      <c r="C116" s="146" t="s">
        <v>646</v>
      </c>
      <c r="D116" s="403" t="s">
        <v>119</v>
      </c>
      <c r="E116" s="147">
        <v>1</v>
      </c>
      <c r="F116" s="403"/>
      <c r="G116" s="403"/>
      <c r="H116" s="403"/>
      <c r="I116" s="403"/>
      <c r="J116" s="570">
        <v>21.292400000000001</v>
      </c>
      <c r="K116" s="571"/>
      <c r="L116" s="406">
        <f>E116*J116</f>
        <v>21.292400000000001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x14ac:dyDescent="0.25">
      <c r="A117" s="641"/>
      <c r="B117" s="403"/>
      <c r="C117" s="146"/>
      <c r="D117" s="403"/>
      <c r="E117" s="147"/>
      <c r="F117" s="403"/>
      <c r="G117" s="403"/>
      <c r="H117" s="403"/>
      <c r="I117" s="403"/>
      <c r="J117" s="462"/>
      <c r="K117" s="464"/>
      <c r="L117" s="406">
        <f>E117*J117</f>
        <v>0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x14ac:dyDescent="0.25">
      <c r="A118" s="642"/>
      <c r="B118" s="403" t="s">
        <v>637</v>
      </c>
      <c r="C118" s="146" t="s">
        <v>638</v>
      </c>
      <c r="D118" s="403" t="s">
        <v>119</v>
      </c>
      <c r="E118" s="147">
        <v>2</v>
      </c>
      <c r="F118" s="403"/>
      <c r="G118" s="403"/>
      <c r="H118" s="403"/>
      <c r="I118" s="403"/>
      <c r="J118" s="570">
        <v>14.005000000000001</v>
      </c>
      <c r="K118" s="571"/>
      <c r="L118" s="406">
        <f>E118*J118</f>
        <v>28.01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x14ac:dyDescent="0.25">
      <c r="A119" s="637" t="s">
        <v>641</v>
      </c>
      <c r="B119" s="463"/>
      <c r="C119" s="463"/>
      <c r="D119" s="463"/>
      <c r="E119" s="463"/>
      <c r="F119" s="463"/>
      <c r="G119" s="463"/>
      <c r="H119" s="463"/>
      <c r="I119" s="463"/>
      <c r="J119" s="463"/>
      <c r="K119" s="464"/>
      <c r="L119" s="407">
        <f>SUM(L115:L118)</f>
        <v>49.302400000000006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x14ac:dyDescent="0.25">
      <c r="A120" s="637" t="s">
        <v>644</v>
      </c>
      <c r="B120" s="541"/>
      <c r="C120" s="541"/>
      <c r="D120" s="541"/>
      <c r="E120" s="541"/>
      <c r="F120" s="541"/>
      <c r="G120" s="541"/>
      <c r="H120" s="541"/>
      <c r="I120" s="541"/>
      <c r="J120" s="541"/>
      <c r="K120" s="542"/>
      <c r="L120" s="407">
        <f>L119+L114</f>
        <v>102.31016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15.75" thickBot="1" x14ac:dyDescent="0.3">
      <c r="A121" s="624" t="s">
        <v>647</v>
      </c>
      <c r="B121" s="638"/>
      <c r="C121" s="638"/>
      <c r="D121" s="638"/>
      <c r="E121" s="638"/>
      <c r="F121" s="638"/>
      <c r="G121" s="638"/>
      <c r="H121" s="638"/>
      <c r="I121" s="638"/>
      <c r="J121" s="638"/>
      <c r="K121" s="639"/>
      <c r="L121" s="401">
        <f>L120/3</f>
        <v>34.103386666666665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x14ac:dyDescent="0.25">
      <c r="A122" s="640" t="s">
        <v>652</v>
      </c>
      <c r="B122" s="402"/>
      <c r="C122" s="152"/>
      <c r="D122" s="402"/>
      <c r="E122" s="402"/>
      <c r="F122" s="152"/>
      <c r="G122" s="152"/>
      <c r="H122" s="152"/>
      <c r="I122" s="152"/>
      <c r="J122" s="643"/>
      <c r="K122" s="644"/>
      <c r="L122" s="209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x14ac:dyDescent="0.25">
      <c r="A123" s="641"/>
      <c r="B123" s="403"/>
      <c r="C123" s="154"/>
      <c r="D123" s="403"/>
      <c r="E123" s="403"/>
      <c r="F123" s="154"/>
      <c r="G123" s="154"/>
      <c r="H123" s="154"/>
      <c r="I123" s="154"/>
      <c r="J123" s="462"/>
      <c r="K123" s="464"/>
      <c r="L123" s="406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x14ac:dyDescent="0.25">
      <c r="A124" s="642"/>
      <c r="B124" s="403"/>
      <c r="C124" s="154"/>
      <c r="D124" s="403"/>
      <c r="E124" s="403"/>
      <c r="F124" s="154"/>
      <c r="G124" s="154"/>
      <c r="H124" s="154"/>
      <c r="I124" s="154"/>
      <c r="J124" s="462"/>
      <c r="K124" s="464"/>
      <c r="L124" s="406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15.75" thickBot="1" x14ac:dyDescent="0.3">
      <c r="A125" s="624" t="s">
        <v>659</v>
      </c>
      <c r="B125" s="625"/>
      <c r="C125" s="625"/>
      <c r="D125" s="625"/>
      <c r="E125" s="625"/>
      <c r="F125" s="625"/>
      <c r="G125" s="625"/>
      <c r="H125" s="625"/>
      <c r="I125" s="625"/>
      <c r="J125" s="625"/>
      <c r="K125" s="626"/>
      <c r="L125" s="180">
        <f>SUM(L122:L124)</f>
        <v>0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30.75" thickBot="1" x14ac:dyDescent="0.3">
      <c r="A126" s="210" t="s">
        <v>660</v>
      </c>
      <c r="B126" s="410">
        <v>5213414</v>
      </c>
      <c r="C126" s="211" t="s">
        <v>728</v>
      </c>
      <c r="D126" s="410" t="s">
        <v>19</v>
      </c>
      <c r="E126" s="212">
        <v>0.5</v>
      </c>
      <c r="F126" s="213"/>
      <c r="G126" s="213"/>
      <c r="H126" s="213"/>
      <c r="I126" s="213"/>
      <c r="J126" s="645">
        <f>L169</f>
        <v>562.03971899301541</v>
      </c>
      <c r="K126" s="646"/>
      <c r="L126" s="214">
        <f>J126*E126</f>
        <v>281.01985949650771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30" x14ac:dyDescent="0.25">
      <c r="A127" s="618" t="s">
        <v>668</v>
      </c>
      <c r="B127" s="402">
        <v>5213414</v>
      </c>
      <c r="C127" s="215" t="s">
        <v>729</v>
      </c>
      <c r="D127" s="402" t="s">
        <v>670</v>
      </c>
      <c r="E127" s="402">
        <v>6.6400000000000001E-3</v>
      </c>
      <c r="F127" s="152"/>
      <c r="G127" s="152"/>
      <c r="H127" s="152"/>
      <c r="I127" s="152"/>
      <c r="J127" s="620">
        <f>Z23</f>
        <v>20.858420348058903</v>
      </c>
      <c r="K127" s="621"/>
      <c r="L127" s="209">
        <f>E127*J127</f>
        <v>0.13849991111111112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x14ac:dyDescent="0.25">
      <c r="A128" s="619"/>
      <c r="B128" s="403"/>
      <c r="C128" s="154"/>
      <c r="D128" s="403"/>
      <c r="E128" s="403"/>
      <c r="F128" s="154"/>
      <c r="G128" s="154"/>
      <c r="H128" s="154"/>
      <c r="I128" s="154"/>
      <c r="J128" s="622"/>
      <c r="K128" s="623"/>
      <c r="L128" s="406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x14ac:dyDescent="0.25">
      <c r="A129" s="619"/>
      <c r="B129" s="403"/>
      <c r="C129" s="154"/>
      <c r="D129" s="403"/>
      <c r="E129" s="403"/>
      <c r="F129" s="154"/>
      <c r="G129" s="154"/>
      <c r="H129" s="154"/>
      <c r="I129" s="154"/>
      <c r="J129" s="622"/>
      <c r="K129" s="623"/>
      <c r="L129" s="406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15.75" thickBot="1" x14ac:dyDescent="0.3">
      <c r="A130" s="624" t="s">
        <v>675</v>
      </c>
      <c r="B130" s="625"/>
      <c r="C130" s="625"/>
      <c r="D130" s="625"/>
      <c r="E130" s="625"/>
      <c r="F130" s="625"/>
      <c r="G130" s="625"/>
      <c r="H130" s="625"/>
      <c r="I130" s="625"/>
      <c r="J130" s="625"/>
      <c r="K130" s="626"/>
      <c r="L130" s="180">
        <f>SUM(L127:L129)</f>
        <v>0.13849991111111112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x14ac:dyDescent="0.25">
      <c r="A131" s="681" t="s">
        <v>730</v>
      </c>
      <c r="B131" s="682"/>
      <c r="C131" s="682"/>
      <c r="D131" s="682"/>
      <c r="E131" s="682"/>
      <c r="F131" s="682"/>
      <c r="G131" s="682"/>
      <c r="H131" s="682"/>
      <c r="I131" s="682"/>
      <c r="J131" s="682"/>
      <c r="K131" s="683"/>
      <c r="L131" s="216">
        <f>L130+L125+L121+L126</f>
        <v>315.2617460742855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15.75" thickBot="1" x14ac:dyDescent="0.3">
      <c r="A132" s="149"/>
      <c r="B132" s="201"/>
      <c r="C132" s="150"/>
      <c r="D132" s="150"/>
      <c r="E132" s="201"/>
      <c r="F132" s="150"/>
      <c r="G132" s="150"/>
      <c r="H132" s="150"/>
      <c r="I132" s="150"/>
      <c r="J132" s="150"/>
      <c r="K132" s="150"/>
      <c r="L132" s="151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15.75" thickBot="1" x14ac:dyDescent="0.3">
      <c r="A133" s="630" t="s">
        <v>731</v>
      </c>
      <c r="B133" s="631"/>
      <c r="C133" s="631"/>
      <c r="D133" s="631"/>
      <c r="E133" s="631"/>
      <c r="F133" s="631"/>
      <c r="G133" s="631"/>
      <c r="H133" s="631"/>
      <c r="I133" s="631"/>
      <c r="J133" s="631"/>
      <c r="K133" s="631"/>
      <c r="L133" s="632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15.75" customHeight="1" thickBot="1" x14ac:dyDescent="0.3">
      <c r="A134" s="684"/>
      <c r="B134" s="217" t="s">
        <v>17</v>
      </c>
      <c r="C134" s="684" t="s">
        <v>732</v>
      </c>
      <c r="D134" s="684" t="s">
        <v>614</v>
      </c>
      <c r="E134" s="684" t="s">
        <v>615</v>
      </c>
      <c r="F134" s="686" t="s">
        <v>616</v>
      </c>
      <c r="G134" s="687"/>
      <c r="H134" s="686" t="s">
        <v>617</v>
      </c>
      <c r="I134" s="687"/>
      <c r="J134" s="688" t="s">
        <v>618</v>
      </c>
      <c r="K134" s="689"/>
      <c r="L134" s="692" t="s">
        <v>619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x14ac:dyDescent="0.25">
      <c r="A135" s="685"/>
      <c r="B135" s="217">
        <v>5213414</v>
      </c>
      <c r="C135" s="685"/>
      <c r="D135" s="685"/>
      <c r="E135" s="685"/>
      <c r="F135" s="217" t="s">
        <v>621</v>
      </c>
      <c r="G135" s="217" t="s">
        <v>622</v>
      </c>
      <c r="H135" s="217" t="s">
        <v>621</v>
      </c>
      <c r="I135" s="217" t="s">
        <v>622</v>
      </c>
      <c r="J135" s="690"/>
      <c r="K135" s="691"/>
      <c r="L135" s="693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x14ac:dyDescent="0.25">
      <c r="A136" s="613" t="s">
        <v>623</v>
      </c>
      <c r="B136" s="404" t="s">
        <v>628</v>
      </c>
      <c r="C136" s="187" t="s">
        <v>629</v>
      </c>
      <c r="D136" s="404" t="s">
        <v>119</v>
      </c>
      <c r="E136" s="404">
        <v>0.15060000000000001</v>
      </c>
      <c r="F136" s="162">
        <v>1</v>
      </c>
      <c r="G136" s="162">
        <v>0</v>
      </c>
      <c r="H136" s="405">
        <v>0.11749999999999999</v>
      </c>
      <c r="I136" s="405">
        <v>7.7799999999999994E-2</v>
      </c>
      <c r="J136" s="614"/>
      <c r="K136" s="614"/>
      <c r="L136" s="218">
        <f>E136*((F136*H136)+(G136*I136))</f>
        <v>1.7695499999999999E-2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x14ac:dyDescent="0.25">
      <c r="A137" s="613"/>
      <c r="B137" s="404" t="s">
        <v>632</v>
      </c>
      <c r="C137" s="161" t="s">
        <v>633</v>
      </c>
      <c r="D137" s="404" t="s">
        <v>119</v>
      </c>
      <c r="E137" s="404">
        <v>0.48193000000000003</v>
      </c>
      <c r="F137" s="162">
        <v>1</v>
      </c>
      <c r="G137" s="162">
        <v>0</v>
      </c>
      <c r="H137" s="405">
        <v>8.3192000000000004</v>
      </c>
      <c r="I137" s="405">
        <v>1.9689000000000001</v>
      </c>
      <c r="J137" s="614"/>
      <c r="K137" s="614"/>
      <c r="L137" s="218">
        <f>E137*((F137*H137)+(G137*I137))</f>
        <v>4.0092720560000004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x14ac:dyDescent="0.25">
      <c r="A138" s="613"/>
      <c r="B138" s="404" t="s">
        <v>635</v>
      </c>
      <c r="C138" s="161" t="s">
        <v>636</v>
      </c>
      <c r="D138" s="404" t="s">
        <v>119</v>
      </c>
      <c r="E138" s="404">
        <v>0.20080000000000001</v>
      </c>
      <c r="F138" s="162">
        <v>1</v>
      </c>
      <c r="G138" s="162">
        <v>0</v>
      </c>
      <c r="H138" s="405">
        <v>6.1981000000000002</v>
      </c>
      <c r="I138" s="405">
        <v>3.9304999999999999</v>
      </c>
      <c r="J138" s="614"/>
      <c r="K138" s="614"/>
      <c r="L138" s="218">
        <f t="shared" ref="L138:L139" si="10">E138*((F138*H138)+(G138*I138))</f>
        <v>1.2445784800000002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x14ac:dyDescent="0.25">
      <c r="A139" s="613"/>
      <c r="B139" s="404" t="s">
        <v>639</v>
      </c>
      <c r="C139" s="161" t="s">
        <v>640</v>
      </c>
      <c r="D139" s="404" t="s">
        <v>119</v>
      </c>
      <c r="E139" s="404">
        <v>0.48193000000000003</v>
      </c>
      <c r="F139" s="162">
        <v>1</v>
      </c>
      <c r="G139" s="162">
        <v>0</v>
      </c>
      <c r="H139" s="405">
        <v>3.6555</v>
      </c>
      <c r="I139" s="405">
        <v>2.3180999999999998</v>
      </c>
      <c r="J139" s="614"/>
      <c r="K139" s="614"/>
      <c r="L139" s="218">
        <f t="shared" si="10"/>
        <v>1.761695115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x14ac:dyDescent="0.25">
      <c r="A140" s="593" t="s">
        <v>634</v>
      </c>
      <c r="B140" s="594"/>
      <c r="C140" s="594"/>
      <c r="D140" s="594"/>
      <c r="E140" s="594"/>
      <c r="F140" s="594"/>
      <c r="G140" s="594"/>
      <c r="H140" s="594"/>
      <c r="I140" s="594"/>
      <c r="J140" s="594"/>
      <c r="K140" s="595"/>
      <c r="L140" s="185">
        <f>SUM(L136:L139)</f>
        <v>7.0332411510000012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x14ac:dyDescent="0.25">
      <c r="A141" s="615" t="s">
        <v>403</v>
      </c>
      <c r="B141" s="404" t="s">
        <v>642</v>
      </c>
      <c r="C141" s="187" t="s">
        <v>643</v>
      </c>
      <c r="D141" s="404" t="s">
        <v>119</v>
      </c>
      <c r="E141" s="404">
        <v>2</v>
      </c>
      <c r="F141" s="162"/>
      <c r="G141" s="162"/>
      <c r="H141" s="404"/>
      <c r="I141" s="404"/>
      <c r="J141" s="570">
        <v>15.059799999999999</v>
      </c>
      <c r="K141" s="571"/>
      <c r="L141" s="218">
        <f>E141*J141</f>
        <v>30.119599999999998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x14ac:dyDescent="0.25">
      <c r="A142" s="616"/>
      <c r="B142" s="404" t="s">
        <v>645</v>
      </c>
      <c r="C142" s="187" t="s">
        <v>646</v>
      </c>
      <c r="D142" s="404" t="s">
        <v>119</v>
      </c>
      <c r="E142" s="404">
        <v>1</v>
      </c>
      <c r="F142" s="162"/>
      <c r="G142" s="162"/>
      <c r="H142" s="404"/>
      <c r="I142" s="404"/>
      <c r="J142" s="570">
        <v>21.292400000000001</v>
      </c>
      <c r="K142" s="571"/>
      <c r="L142" s="218">
        <f t="shared" ref="L142:L144" si="11">E142*J142</f>
        <v>21.292400000000001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x14ac:dyDescent="0.25">
      <c r="A143" s="616"/>
      <c r="B143" s="404" t="s">
        <v>648</v>
      </c>
      <c r="C143" s="187" t="s">
        <v>649</v>
      </c>
      <c r="D143" s="404" t="s">
        <v>119</v>
      </c>
      <c r="E143" s="404">
        <v>1</v>
      </c>
      <c r="F143" s="162"/>
      <c r="G143" s="162"/>
      <c r="H143" s="404"/>
      <c r="I143" s="404"/>
      <c r="J143" s="570">
        <v>19.706099999999999</v>
      </c>
      <c r="K143" s="571"/>
      <c r="L143" s="218">
        <f t="shared" si="11"/>
        <v>19.706099999999999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x14ac:dyDescent="0.25">
      <c r="A144" s="617"/>
      <c r="B144" s="404" t="s">
        <v>637</v>
      </c>
      <c r="C144" s="187" t="s">
        <v>638</v>
      </c>
      <c r="D144" s="404" t="s">
        <v>119</v>
      </c>
      <c r="E144" s="404">
        <v>2</v>
      </c>
      <c r="F144" s="162"/>
      <c r="G144" s="162"/>
      <c r="H144" s="404"/>
      <c r="I144" s="404"/>
      <c r="J144" s="606">
        <v>14.005000000000001</v>
      </c>
      <c r="K144" s="607"/>
      <c r="L144" s="218">
        <f t="shared" si="11"/>
        <v>28.01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x14ac:dyDescent="0.25">
      <c r="A145" s="593" t="s">
        <v>641</v>
      </c>
      <c r="B145" s="594"/>
      <c r="C145" s="594"/>
      <c r="D145" s="594"/>
      <c r="E145" s="594"/>
      <c r="F145" s="594"/>
      <c r="G145" s="594"/>
      <c r="H145" s="594"/>
      <c r="I145" s="594"/>
      <c r="J145" s="594"/>
      <c r="K145" s="595"/>
      <c r="L145" s="185">
        <f>SUM(L141:L144)</f>
        <v>99.128100000000003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x14ac:dyDescent="0.25">
      <c r="A146" s="593" t="s">
        <v>644</v>
      </c>
      <c r="B146" s="596"/>
      <c r="C146" s="596"/>
      <c r="D146" s="596"/>
      <c r="E146" s="596"/>
      <c r="F146" s="596"/>
      <c r="G146" s="596"/>
      <c r="H146" s="596"/>
      <c r="I146" s="596"/>
      <c r="J146" s="596"/>
      <c r="K146" s="597"/>
      <c r="L146" s="185">
        <f>L145+L140</f>
        <v>106.161341151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15.75" thickBot="1" x14ac:dyDescent="0.3">
      <c r="A147" s="598" t="s">
        <v>647</v>
      </c>
      <c r="B147" s="599"/>
      <c r="C147" s="599"/>
      <c r="D147" s="599"/>
      <c r="E147" s="599"/>
      <c r="F147" s="599"/>
      <c r="G147" s="599"/>
      <c r="H147" s="599"/>
      <c r="I147" s="599"/>
      <c r="J147" s="599"/>
      <c r="K147" s="600"/>
      <c r="L147" s="219">
        <f>L146/4</f>
        <v>26.540335287750001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x14ac:dyDescent="0.25">
      <c r="A148" s="601" t="s">
        <v>652</v>
      </c>
      <c r="B148" s="220" t="s">
        <v>653</v>
      </c>
      <c r="C148" s="220" t="s">
        <v>654</v>
      </c>
      <c r="D148" s="221" t="s">
        <v>118</v>
      </c>
      <c r="E148" s="221">
        <v>12.72</v>
      </c>
      <c r="F148" s="220"/>
      <c r="G148" s="220"/>
      <c r="H148" s="220"/>
      <c r="I148" s="220"/>
      <c r="J148" s="604">
        <v>4.4000000000000004</v>
      </c>
      <c r="K148" s="605"/>
      <c r="L148" s="222">
        <f>E148*J148</f>
        <v>55.968000000000011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x14ac:dyDescent="0.25">
      <c r="A149" s="602"/>
      <c r="B149" s="164" t="s">
        <v>733</v>
      </c>
      <c r="C149" s="164" t="s">
        <v>734</v>
      </c>
      <c r="D149" s="404" t="s">
        <v>19</v>
      </c>
      <c r="E149" s="404">
        <v>1</v>
      </c>
      <c r="F149" s="164"/>
      <c r="G149" s="164"/>
      <c r="H149" s="164"/>
      <c r="I149" s="164"/>
      <c r="J149" s="606">
        <v>467.70100000000002</v>
      </c>
      <c r="K149" s="607"/>
      <c r="L149" s="218">
        <f t="shared" ref="L149" si="12">E149*J149</f>
        <v>467.70100000000002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x14ac:dyDescent="0.25">
      <c r="A150" s="603"/>
      <c r="B150" s="164"/>
      <c r="C150" s="164"/>
      <c r="D150" s="404"/>
      <c r="E150" s="404"/>
      <c r="F150" s="164"/>
      <c r="G150" s="164"/>
      <c r="H150" s="164"/>
      <c r="I150" s="164"/>
      <c r="J150" s="608"/>
      <c r="K150" s="595"/>
      <c r="L150" s="218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15.75" thickBot="1" x14ac:dyDescent="0.3">
      <c r="A151" s="598" t="s">
        <v>659</v>
      </c>
      <c r="B151" s="609"/>
      <c r="C151" s="609"/>
      <c r="D151" s="609"/>
      <c r="E151" s="609"/>
      <c r="F151" s="609"/>
      <c r="G151" s="609"/>
      <c r="H151" s="609"/>
      <c r="I151" s="609"/>
      <c r="J151" s="609"/>
      <c r="K151" s="610"/>
      <c r="L151" s="188">
        <f>SUM(L148:L150)</f>
        <v>523.66899999999998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30" x14ac:dyDescent="0.25">
      <c r="A152" s="217" t="s">
        <v>660</v>
      </c>
      <c r="B152" s="413">
        <v>5212552</v>
      </c>
      <c r="C152" s="223" t="s">
        <v>661</v>
      </c>
      <c r="D152" s="413" t="s">
        <v>19</v>
      </c>
      <c r="E152" s="413">
        <v>1</v>
      </c>
      <c r="F152" s="224"/>
      <c r="G152" s="224"/>
      <c r="H152" s="224"/>
      <c r="I152" s="224"/>
      <c r="J152" s="679">
        <f>L165</f>
        <v>11.621667375605778</v>
      </c>
      <c r="K152" s="680"/>
      <c r="L152" s="225">
        <f>J152*E152</f>
        <v>11.621667375605778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30" x14ac:dyDescent="0.25">
      <c r="A153" s="585" t="s">
        <v>623</v>
      </c>
      <c r="B153" s="226" t="s">
        <v>662</v>
      </c>
      <c r="C153" s="227" t="s">
        <v>663</v>
      </c>
      <c r="D153" s="411" t="s">
        <v>119</v>
      </c>
      <c r="E153" s="228">
        <v>1</v>
      </c>
      <c r="F153" s="229">
        <v>1</v>
      </c>
      <c r="G153" s="229">
        <v>0</v>
      </c>
      <c r="H153" s="405">
        <v>34.173099999999998</v>
      </c>
      <c r="I153" s="405">
        <v>29.688700000000001</v>
      </c>
      <c r="J153" s="587"/>
      <c r="K153" s="587"/>
      <c r="L153" s="230">
        <f>E153*((F153*H153)+(G153*I153))</f>
        <v>34.173099999999998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x14ac:dyDescent="0.25">
      <c r="A154" s="586"/>
      <c r="B154" s="226" t="s">
        <v>632</v>
      </c>
      <c r="C154" s="226" t="s">
        <v>633</v>
      </c>
      <c r="D154" s="411" t="s">
        <v>119</v>
      </c>
      <c r="E154" s="228">
        <v>1</v>
      </c>
      <c r="F154" s="229">
        <v>1</v>
      </c>
      <c r="G154" s="229">
        <v>0</v>
      </c>
      <c r="H154" s="405">
        <v>8.3192000000000004</v>
      </c>
      <c r="I154" s="405">
        <v>1.9689000000000001</v>
      </c>
      <c r="J154" s="587"/>
      <c r="K154" s="587"/>
      <c r="L154" s="230">
        <f>E154*((F154*H154)+(G154*I154))</f>
        <v>8.3192000000000004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x14ac:dyDescent="0.25">
      <c r="A155" s="567" t="s">
        <v>634</v>
      </c>
      <c r="B155" s="588"/>
      <c r="C155" s="588"/>
      <c r="D155" s="588"/>
      <c r="E155" s="588"/>
      <c r="F155" s="588"/>
      <c r="G155" s="588"/>
      <c r="H155" s="588"/>
      <c r="I155" s="588"/>
      <c r="J155" s="588"/>
      <c r="K155" s="589"/>
      <c r="L155" s="231">
        <f>SUM(L153:L154)</f>
        <v>42.4923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x14ac:dyDescent="0.25">
      <c r="A156" s="585" t="s">
        <v>403</v>
      </c>
      <c r="B156" s="226" t="s">
        <v>642</v>
      </c>
      <c r="C156" s="226" t="s">
        <v>643</v>
      </c>
      <c r="D156" s="411" t="s">
        <v>119</v>
      </c>
      <c r="E156" s="228">
        <v>1</v>
      </c>
      <c r="F156" s="226"/>
      <c r="G156" s="226"/>
      <c r="H156" s="226"/>
      <c r="I156" s="226"/>
      <c r="J156" s="570">
        <v>15.059799999999999</v>
      </c>
      <c r="K156" s="571"/>
      <c r="L156" s="230">
        <f>E156*J156</f>
        <v>15.059799999999999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x14ac:dyDescent="0.25">
      <c r="A157" s="590"/>
      <c r="B157" s="226" t="s">
        <v>664</v>
      </c>
      <c r="C157" s="226" t="s">
        <v>665</v>
      </c>
      <c r="D157" s="411" t="s">
        <v>119</v>
      </c>
      <c r="E157" s="228">
        <v>1</v>
      </c>
      <c r="F157" s="226"/>
      <c r="G157" s="226"/>
      <c r="H157" s="226"/>
      <c r="I157" s="226"/>
      <c r="J157" s="591">
        <v>19.391300000000001</v>
      </c>
      <c r="K157" s="591"/>
      <c r="L157" s="230">
        <f t="shared" ref="L157:L158" si="13">E157*J157</f>
        <v>19.391300000000001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x14ac:dyDescent="0.25">
      <c r="A158" s="586"/>
      <c r="B158" s="226" t="s">
        <v>637</v>
      </c>
      <c r="C158" s="226" t="s">
        <v>638</v>
      </c>
      <c r="D158" s="411" t="s">
        <v>119</v>
      </c>
      <c r="E158" s="228">
        <v>1</v>
      </c>
      <c r="F158" s="226"/>
      <c r="G158" s="226"/>
      <c r="H158" s="226"/>
      <c r="I158" s="226"/>
      <c r="J158" s="570">
        <v>14.005000000000001</v>
      </c>
      <c r="K158" s="571"/>
      <c r="L158" s="230">
        <f t="shared" si="13"/>
        <v>14.005000000000001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x14ac:dyDescent="0.25">
      <c r="A159" s="567" t="s">
        <v>641</v>
      </c>
      <c r="B159" s="588"/>
      <c r="C159" s="588"/>
      <c r="D159" s="588"/>
      <c r="E159" s="588"/>
      <c r="F159" s="588"/>
      <c r="G159" s="588"/>
      <c r="H159" s="588"/>
      <c r="I159" s="588"/>
      <c r="J159" s="588"/>
      <c r="K159" s="589"/>
      <c r="L159" s="231">
        <f>SUM(L156:L158)</f>
        <v>48.456099999999999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x14ac:dyDescent="0.25">
      <c r="A160" s="567" t="s">
        <v>644</v>
      </c>
      <c r="B160" s="568"/>
      <c r="C160" s="568"/>
      <c r="D160" s="568"/>
      <c r="E160" s="568"/>
      <c r="F160" s="568"/>
      <c r="G160" s="568"/>
      <c r="H160" s="568"/>
      <c r="I160" s="568"/>
      <c r="J160" s="568"/>
      <c r="K160" s="569"/>
      <c r="L160" s="231">
        <f>L159+L155</f>
        <v>90.948399999999992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x14ac:dyDescent="0.25">
      <c r="A161" s="567" t="s">
        <v>647</v>
      </c>
      <c r="B161" s="568"/>
      <c r="C161" s="568"/>
      <c r="D161" s="568"/>
      <c r="E161" s="568"/>
      <c r="F161" s="568"/>
      <c r="G161" s="568"/>
      <c r="H161" s="568"/>
      <c r="I161" s="568"/>
      <c r="J161" s="568"/>
      <c r="K161" s="569"/>
      <c r="L161" s="232">
        <f>L160/9.96</f>
        <v>9.1313654618473876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x14ac:dyDescent="0.25">
      <c r="A162" s="233" t="s">
        <v>652</v>
      </c>
      <c r="B162" s="226" t="s">
        <v>666</v>
      </c>
      <c r="C162" s="226" t="s">
        <v>667</v>
      </c>
      <c r="D162" s="411" t="s">
        <v>118</v>
      </c>
      <c r="E162" s="411">
        <v>8.4500000000000006E-2</v>
      </c>
      <c r="F162" s="226"/>
      <c r="G162" s="226"/>
      <c r="H162" s="226"/>
      <c r="I162" s="226"/>
      <c r="J162" s="570">
        <v>29.452500000000001</v>
      </c>
      <c r="K162" s="571"/>
      <c r="L162" s="230">
        <f t="shared" ref="L162" si="14">E162*J162</f>
        <v>2.4887362500000001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15.75" thickBot="1" x14ac:dyDescent="0.3">
      <c r="A163" s="572" t="s">
        <v>659</v>
      </c>
      <c r="B163" s="573"/>
      <c r="C163" s="573"/>
      <c r="D163" s="573"/>
      <c r="E163" s="573"/>
      <c r="F163" s="573"/>
      <c r="G163" s="573"/>
      <c r="H163" s="573"/>
      <c r="I163" s="573"/>
      <c r="J163" s="573"/>
      <c r="K163" s="574"/>
      <c r="L163" s="234">
        <f>SUM(L162)</f>
        <v>2.4887362500000001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x14ac:dyDescent="0.25">
      <c r="A164" s="233" t="s">
        <v>668</v>
      </c>
      <c r="B164" s="226" t="s">
        <v>666</v>
      </c>
      <c r="C164" s="226" t="s">
        <v>669</v>
      </c>
      <c r="D164" s="411" t="s">
        <v>735</v>
      </c>
      <c r="E164" s="411">
        <v>8.0000000000000007E-5</v>
      </c>
      <c r="F164" s="226"/>
      <c r="G164" s="226"/>
      <c r="H164" s="226"/>
      <c r="I164" s="226"/>
      <c r="J164" s="575">
        <f>Z35</f>
        <v>19.570796979865772</v>
      </c>
      <c r="K164" s="576"/>
      <c r="L164" s="230">
        <f t="shared" ref="L164" si="15">E164*J164</f>
        <v>1.5656637583892619E-3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15.75" thickBot="1" x14ac:dyDescent="0.3">
      <c r="A165" s="577"/>
      <c r="B165" s="578"/>
      <c r="C165" s="578"/>
      <c r="D165" s="578"/>
      <c r="E165" s="578"/>
      <c r="F165" s="578"/>
      <c r="G165" s="578"/>
      <c r="H165" s="578"/>
      <c r="I165" s="578"/>
      <c r="J165" s="578"/>
      <c r="K165" s="578"/>
      <c r="L165" s="235">
        <f>L164+L163+L161</f>
        <v>11.621667375605778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x14ac:dyDescent="0.25">
      <c r="A166" s="579" t="s">
        <v>668</v>
      </c>
      <c r="B166" s="236" t="s">
        <v>653</v>
      </c>
      <c r="C166" s="236" t="s">
        <v>672</v>
      </c>
      <c r="D166" s="237" t="s">
        <v>670</v>
      </c>
      <c r="E166" s="237">
        <v>1.272E-2</v>
      </c>
      <c r="F166" s="236"/>
      <c r="G166" s="236"/>
      <c r="H166" s="236"/>
      <c r="I166" s="236"/>
      <c r="J166" s="581">
        <f>Z11</f>
        <v>15.539415634837354</v>
      </c>
      <c r="K166" s="582"/>
      <c r="L166" s="238">
        <f t="shared" ref="L166:L167" si="16">E166*J166</f>
        <v>0.19766136687513114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x14ac:dyDescent="0.25">
      <c r="A167" s="580"/>
      <c r="B167" s="239" t="s">
        <v>733</v>
      </c>
      <c r="C167" s="239" t="s">
        <v>736</v>
      </c>
      <c r="D167" s="240" t="s">
        <v>670</v>
      </c>
      <c r="E167" s="240">
        <v>5.2999999999999998E-4</v>
      </c>
      <c r="F167" s="239"/>
      <c r="G167" s="239"/>
      <c r="H167" s="239"/>
      <c r="I167" s="239"/>
      <c r="J167" s="583">
        <f>Z23</f>
        <v>20.858420348058903</v>
      </c>
      <c r="K167" s="584"/>
      <c r="L167" s="238">
        <f t="shared" si="16"/>
        <v>1.1054962784471219E-2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25">
      <c r="A168" s="675" t="s">
        <v>737</v>
      </c>
      <c r="B168" s="676"/>
      <c r="C168" s="676"/>
      <c r="D168" s="676"/>
      <c r="E168" s="676"/>
      <c r="F168" s="676"/>
      <c r="G168" s="676"/>
      <c r="H168" s="676"/>
      <c r="I168" s="676"/>
      <c r="J168" s="676"/>
      <c r="K168" s="677"/>
      <c r="L168" s="241">
        <f>L166+L167</f>
        <v>0.20871632965960235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15.75" thickBot="1" x14ac:dyDescent="0.3">
      <c r="A169" s="562" t="s">
        <v>738</v>
      </c>
      <c r="B169" s="563"/>
      <c r="C169" s="563"/>
      <c r="D169" s="563"/>
      <c r="E169" s="563"/>
      <c r="F169" s="563"/>
      <c r="G169" s="563"/>
      <c r="H169" s="563"/>
      <c r="I169" s="563"/>
      <c r="J169" s="563"/>
      <c r="K169" s="563"/>
      <c r="L169" s="242">
        <f>L168+L151+L147+L152</f>
        <v>562.03971899301541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x14ac:dyDescent="0.25">
      <c r="A170" s="149"/>
      <c r="B170" s="150"/>
      <c r="C170" s="150"/>
      <c r="D170" s="150"/>
      <c r="E170" s="201"/>
      <c r="F170" s="150"/>
      <c r="G170" s="150"/>
      <c r="H170" s="150"/>
      <c r="I170" s="150"/>
      <c r="J170" s="150"/>
      <c r="K170" s="150"/>
      <c r="L170" s="150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15.75" thickBo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15.75" thickBot="1" x14ac:dyDescent="0.3">
      <c r="A173" s="647" t="s">
        <v>334</v>
      </c>
      <c r="B173" s="398" t="s">
        <v>17</v>
      </c>
      <c r="C173" s="661" t="s">
        <v>739</v>
      </c>
      <c r="D173" s="647" t="s">
        <v>614</v>
      </c>
      <c r="E173" s="647" t="s">
        <v>615</v>
      </c>
      <c r="F173" s="647" t="s">
        <v>616</v>
      </c>
      <c r="G173" s="647"/>
      <c r="H173" s="647" t="s">
        <v>617</v>
      </c>
      <c r="I173" s="647"/>
      <c r="J173" s="647" t="s">
        <v>618</v>
      </c>
      <c r="K173" s="647"/>
      <c r="L173" s="647" t="s">
        <v>619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x14ac:dyDescent="0.25">
      <c r="A174" s="673"/>
      <c r="B174" s="145">
        <v>5213863</v>
      </c>
      <c r="C174" s="678"/>
      <c r="D174" s="673"/>
      <c r="E174" s="673"/>
      <c r="F174" s="398" t="s">
        <v>621</v>
      </c>
      <c r="G174" s="398" t="s">
        <v>622</v>
      </c>
      <c r="H174" s="398" t="s">
        <v>621</v>
      </c>
      <c r="I174" s="398" t="s">
        <v>622</v>
      </c>
      <c r="J174" s="673"/>
      <c r="K174" s="673"/>
      <c r="L174" s="673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x14ac:dyDescent="0.25">
      <c r="A175" s="674" t="s">
        <v>623</v>
      </c>
      <c r="B175" s="403" t="s">
        <v>650</v>
      </c>
      <c r="C175" s="146" t="s">
        <v>687</v>
      </c>
      <c r="D175" s="403" t="s">
        <v>119</v>
      </c>
      <c r="E175" s="403">
        <v>1</v>
      </c>
      <c r="F175" s="147">
        <v>0.3</v>
      </c>
      <c r="G175" s="147">
        <v>0.7</v>
      </c>
      <c r="H175" s="207">
        <v>99.792400000000001</v>
      </c>
      <c r="I175" s="207">
        <v>32.9572</v>
      </c>
      <c r="J175" s="462"/>
      <c r="K175" s="464"/>
      <c r="L175" s="174">
        <f>E175*((F175*H175)+(G175*I175))</f>
        <v>53.007759999999998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x14ac:dyDescent="0.25">
      <c r="A176" s="648"/>
      <c r="B176" s="403"/>
      <c r="C176" s="146"/>
      <c r="D176" s="403"/>
      <c r="E176" s="403"/>
      <c r="F176" s="147"/>
      <c r="G176" s="147"/>
      <c r="H176" s="403"/>
      <c r="I176" s="403"/>
      <c r="J176" s="462"/>
      <c r="K176" s="464"/>
      <c r="L176" s="174">
        <f>E176*((F176*H176)+(G176*I176))</f>
        <v>0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x14ac:dyDescent="0.25">
      <c r="A177" s="648"/>
      <c r="B177" s="403"/>
      <c r="C177" s="146"/>
      <c r="D177" s="403"/>
      <c r="E177" s="403"/>
      <c r="F177" s="147"/>
      <c r="G177" s="147"/>
      <c r="H177" s="403"/>
      <c r="I177" s="403"/>
      <c r="J177" s="462"/>
      <c r="K177" s="464"/>
      <c r="L177" s="174">
        <f>E177*((F177*H177)+(G177*I177))</f>
        <v>0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x14ac:dyDescent="0.25">
      <c r="A178" s="648"/>
      <c r="B178" s="403"/>
      <c r="C178" s="146"/>
      <c r="D178" s="403"/>
      <c r="E178" s="403"/>
      <c r="F178" s="147"/>
      <c r="G178" s="147"/>
      <c r="H178" s="403"/>
      <c r="I178" s="403"/>
      <c r="J178" s="462"/>
      <c r="K178" s="464"/>
      <c r="L178" s="174">
        <f>E178*((F178*H178)+(G178*I178))</f>
        <v>0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x14ac:dyDescent="0.25">
      <c r="A179" s="649"/>
      <c r="B179" s="403"/>
      <c r="C179" s="146"/>
      <c r="D179" s="403"/>
      <c r="E179" s="403"/>
      <c r="F179" s="147"/>
      <c r="G179" s="147"/>
      <c r="H179" s="403"/>
      <c r="I179" s="403"/>
      <c r="J179" s="462"/>
      <c r="K179" s="464"/>
      <c r="L179" s="174">
        <f>E179*((F179*H179)+(G179*I179))</f>
        <v>0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x14ac:dyDescent="0.25">
      <c r="A180" s="637" t="s">
        <v>634</v>
      </c>
      <c r="B180" s="463"/>
      <c r="C180" s="463"/>
      <c r="D180" s="463"/>
      <c r="E180" s="463"/>
      <c r="F180" s="463"/>
      <c r="G180" s="463"/>
      <c r="H180" s="463"/>
      <c r="I180" s="463"/>
      <c r="J180" s="463"/>
      <c r="K180" s="464"/>
      <c r="L180" s="407">
        <f>SUM(L175:L179)</f>
        <v>53.007759999999998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x14ac:dyDescent="0.25">
      <c r="A181" s="652" t="s">
        <v>403</v>
      </c>
      <c r="B181" s="403" t="s">
        <v>648</v>
      </c>
      <c r="C181" s="146" t="s">
        <v>649</v>
      </c>
      <c r="D181" s="403" t="s">
        <v>119</v>
      </c>
      <c r="E181" s="147">
        <v>1</v>
      </c>
      <c r="F181" s="403"/>
      <c r="G181" s="403"/>
      <c r="H181" s="403"/>
      <c r="I181" s="403"/>
      <c r="J181" s="570">
        <v>19.706099999999999</v>
      </c>
      <c r="K181" s="571"/>
      <c r="L181" s="174">
        <f>E181*J181</f>
        <v>19.706099999999999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x14ac:dyDescent="0.25">
      <c r="A182" s="641"/>
      <c r="B182" s="403" t="s">
        <v>637</v>
      </c>
      <c r="C182" s="146" t="s">
        <v>638</v>
      </c>
      <c r="D182" s="403" t="s">
        <v>119</v>
      </c>
      <c r="E182" s="147">
        <v>1</v>
      </c>
      <c r="F182" s="403"/>
      <c r="G182" s="403"/>
      <c r="H182" s="403"/>
      <c r="I182" s="403"/>
      <c r="J182" s="570">
        <v>14.005000000000001</v>
      </c>
      <c r="K182" s="571"/>
      <c r="L182" s="174">
        <f>E182*J182</f>
        <v>14.005000000000001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x14ac:dyDescent="0.25">
      <c r="A183" s="641"/>
      <c r="B183" s="403"/>
      <c r="C183" s="146"/>
      <c r="D183" s="403"/>
      <c r="E183" s="147"/>
      <c r="F183" s="403"/>
      <c r="G183" s="403"/>
      <c r="H183" s="403"/>
      <c r="I183" s="403"/>
      <c r="J183" s="462"/>
      <c r="K183" s="464"/>
      <c r="L183" s="174">
        <f>E183*J183</f>
        <v>0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x14ac:dyDescent="0.25">
      <c r="A184" s="642"/>
      <c r="B184" s="403"/>
      <c r="C184" s="146"/>
      <c r="D184" s="403"/>
      <c r="E184" s="147"/>
      <c r="F184" s="403"/>
      <c r="G184" s="403"/>
      <c r="H184" s="403"/>
      <c r="I184" s="403"/>
      <c r="J184" s="462"/>
      <c r="K184" s="464"/>
      <c r="L184" s="174">
        <f>E184*J184</f>
        <v>0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x14ac:dyDescent="0.25">
      <c r="A185" s="637" t="s">
        <v>641</v>
      </c>
      <c r="B185" s="463"/>
      <c r="C185" s="463"/>
      <c r="D185" s="463"/>
      <c r="E185" s="463"/>
      <c r="F185" s="463"/>
      <c r="G185" s="463"/>
      <c r="H185" s="463"/>
      <c r="I185" s="463"/>
      <c r="J185" s="463"/>
      <c r="K185" s="464"/>
      <c r="L185" s="407">
        <f>SUM(L181:L184)</f>
        <v>33.711100000000002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x14ac:dyDescent="0.25">
      <c r="A186" s="637" t="s">
        <v>644</v>
      </c>
      <c r="B186" s="541"/>
      <c r="C186" s="541"/>
      <c r="D186" s="541"/>
      <c r="E186" s="541"/>
      <c r="F186" s="541"/>
      <c r="G186" s="541"/>
      <c r="H186" s="541"/>
      <c r="I186" s="541"/>
      <c r="J186" s="541"/>
      <c r="K186" s="542"/>
      <c r="L186" s="407">
        <f>L185+L180</f>
        <v>86.718860000000006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15.75" thickBot="1" x14ac:dyDescent="0.3">
      <c r="A187" s="624" t="s">
        <v>647</v>
      </c>
      <c r="B187" s="638"/>
      <c r="C187" s="638"/>
      <c r="D187" s="638"/>
      <c r="E187" s="638"/>
      <c r="F187" s="638"/>
      <c r="G187" s="638"/>
      <c r="H187" s="638"/>
      <c r="I187" s="638"/>
      <c r="J187" s="638"/>
      <c r="K187" s="639"/>
      <c r="L187" s="180">
        <f>L186/4.1</f>
        <v>21.150941463414636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15.75" thickBot="1" x14ac:dyDescent="0.3">
      <c r="A188" s="640" t="s">
        <v>652</v>
      </c>
      <c r="B188" s="152" t="s">
        <v>691</v>
      </c>
      <c r="C188" s="152" t="s">
        <v>692</v>
      </c>
      <c r="D188" s="402" t="s">
        <v>118</v>
      </c>
      <c r="E188" s="152">
        <v>1.0581199999999999</v>
      </c>
      <c r="F188" s="152"/>
      <c r="G188" s="152"/>
      <c r="H188" s="152"/>
      <c r="I188" s="152"/>
      <c r="J188" s="604">
        <v>5.6478000000000002</v>
      </c>
      <c r="K188" s="605"/>
      <c r="L188" s="181">
        <f>E188*J188</f>
        <v>5.9760501359999996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x14ac:dyDescent="0.25">
      <c r="A189" s="641"/>
      <c r="B189" s="154" t="s">
        <v>693</v>
      </c>
      <c r="C189" s="154" t="s">
        <v>694</v>
      </c>
      <c r="D189" s="402" t="s">
        <v>118</v>
      </c>
      <c r="E189" s="154">
        <v>14.742000000000001</v>
      </c>
      <c r="F189" s="154"/>
      <c r="G189" s="154"/>
      <c r="H189" s="154"/>
      <c r="I189" s="154"/>
      <c r="J189" s="570">
        <v>13.7852</v>
      </c>
      <c r="K189" s="571"/>
      <c r="L189" s="174">
        <f t="shared" ref="L189:L190" si="17">E189*J189</f>
        <v>203.2214184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x14ac:dyDescent="0.25">
      <c r="A190" s="642"/>
      <c r="B190" s="154"/>
      <c r="C190" s="154"/>
      <c r="D190" s="403"/>
      <c r="E190" s="154"/>
      <c r="F190" s="154"/>
      <c r="G190" s="154"/>
      <c r="H190" s="154"/>
      <c r="I190" s="154"/>
      <c r="J190" s="462"/>
      <c r="K190" s="464"/>
      <c r="L190" s="174">
        <f t="shared" si="17"/>
        <v>0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15.75" thickBot="1" x14ac:dyDescent="0.3">
      <c r="A191" s="624" t="s">
        <v>659</v>
      </c>
      <c r="B191" s="625"/>
      <c r="C191" s="625"/>
      <c r="D191" s="625"/>
      <c r="E191" s="625"/>
      <c r="F191" s="625"/>
      <c r="G191" s="625"/>
      <c r="H191" s="625"/>
      <c r="I191" s="625"/>
      <c r="J191" s="625"/>
      <c r="K191" s="626"/>
      <c r="L191" s="180">
        <f>SUM(L188:L190)</f>
        <v>209.197468536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30" x14ac:dyDescent="0.25">
      <c r="A192" s="156" t="s">
        <v>660</v>
      </c>
      <c r="B192" s="408">
        <v>1107892</v>
      </c>
      <c r="C192" s="157" t="s">
        <v>695</v>
      </c>
      <c r="D192" s="408" t="s">
        <v>19</v>
      </c>
      <c r="E192" s="159">
        <v>3.2000000000000001E-2</v>
      </c>
      <c r="F192" s="159"/>
      <c r="G192" s="159"/>
      <c r="H192" s="159"/>
      <c r="I192" s="159"/>
      <c r="J192" s="670">
        <f>L214</f>
        <v>271.45309735086306</v>
      </c>
      <c r="K192" s="671"/>
      <c r="L192" s="182">
        <f>J192*E192</f>
        <v>8.686499115227619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x14ac:dyDescent="0.25">
      <c r="A193" s="672" t="s">
        <v>623</v>
      </c>
      <c r="B193" s="164" t="s">
        <v>696</v>
      </c>
      <c r="C193" s="161" t="s">
        <v>697</v>
      </c>
      <c r="D193" s="404" t="s">
        <v>119</v>
      </c>
      <c r="E193" s="163">
        <v>1</v>
      </c>
      <c r="F193" s="163">
        <v>0.13</v>
      </c>
      <c r="G193" s="163">
        <v>0.87</v>
      </c>
      <c r="H193" s="183">
        <v>0.4919</v>
      </c>
      <c r="I193" s="183">
        <v>0.3301</v>
      </c>
      <c r="J193" s="614"/>
      <c r="K193" s="614"/>
      <c r="L193" s="184">
        <f>E193*((F193*H193)+(G193*I193))</f>
        <v>0.35113400000000006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602"/>
      <c r="B194" s="164" t="s">
        <v>698</v>
      </c>
      <c r="C194" s="164" t="s">
        <v>699</v>
      </c>
      <c r="D194" s="404" t="s">
        <v>119</v>
      </c>
      <c r="E194" s="163">
        <v>1</v>
      </c>
      <c r="F194" s="163">
        <v>1</v>
      </c>
      <c r="G194" s="163">
        <v>0</v>
      </c>
      <c r="H194" s="183">
        <v>27.660599999999999</v>
      </c>
      <c r="I194" s="183">
        <v>20.5564</v>
      </c>
      <c r="J194" s="614"/>
      <c r="K194" s="614"/>
      <c r="L194" s="184">
        <f>E194*((F194*H194)+(G194*I194))</f>
        <v>27.660599999999999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x14ac:dyDescent="0.25">
      <c r="A195" s="602"/>
      <c r="B195" s="164" t="s">
        <v>700</v>
      </c>
      <c r="C195" s="164" t="s">
        <v>701</v>
      </c>
      <c r="D195" s="404" t="s">
        <v>119</v>
      </c>
      <c r="E195" s="163">
        <v>4</v>
      </c>
      <c r="F195" s="163">
        <v>0.95</v>
      </c>
      <c r="G195" s="163">
        <v>0.05</v>
      </c>
      <c r="H195" s="183">
        <v>0.28010000000000002</v>
      </c>
      <c r="I195" s="183">
        <v>0.1903</v>
      </c>
      <c r="J195" s="614"/>
      <c r="K195" s="614"/>
      <c r="L195" s="184">
        <f>E195*((F195*H195)+(G195*I195))</f>
        <v>1.1024400000000001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x14ac:dyDescent="0.25">
      <c r="A196" s="603"/>
      <c r="B196" s="164" t="s">
        <v>703</v>
      </c>
      <c r="C196" s="164" t="s">
        <v>704</v>
      </c>
      <c r="D196" s="404" t="s">
        <v>119</v>
      </c>
      <c r="E196" s="163">
        <v>3</v>
      </c>
      <c r="F196" s="163">
        <v>0.37</v>
      </c>
      <c r="G196" s="163">
        <v>0.63</v>
      </c>
      <c r="H196" s="183">
        <v>0.67159999999999997</v>
      </c>
      <c r="I196" s="183">
        <v>0.45629999999999998</v>
      </c>
      <c r="J196" s="614"/>
      <c r="K196" s="614"/>
      <c r="L196" s="184">
        <f t="shared" ref="L196" si="18">E196*((F196*H196)+(G196*I196))</f>
        <v>1.6078829999999997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x14ac:dyDescent="0.25">
      <c r="A197" s="593" t="s">
        <v>634</v>
      </c>
      <c r="B197" s="594"/>
      <c r="C197" s="594"/>
      <c r="D197" s="594"/>
      <c r="E197" s="594"/>
      <c r="F197" s="594"/>
      <c r="G197" s="594"/>
      <c r="H197" s="594"/>
      <c r="I197" s="594"/>
      <c r="J197" s="594"/>
      <c r="K197" s="595"/>
      <c r="L197" s="185">
        <f>SUM(L193:L196)</f>
        <v>30.722057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x14ac:dyDescent="0.25">
      <c r="A198" s="672" t="s">
        <v>403</v>
      </c>
      <c r="B198" s="164" t="s">
        <v>705</v>
      </c>
      <c r="C198" s="164" t="s">
        <v>706</v>
      </c>
      <c r="D198" s="404" t="s">
        <v>119</v>
      </c>
      <c r="E198" s="163">
        <v>1</v>
      </c>
      <c r="F198" s="164"/>
      <c r="G198" s="164"/>
      <c r="H198" s="164"/>
      <c r="I198" s="164"/>
      <c r="J198" s="591">
        <v>18.619900000000001</v>
      </c>
      <c r="K198" s="591"/>
      <c r="L198" s="184">
        <f>E198*J198</f>
        <v>18.619900000000001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x14ac:dyDescent="0.25">
      <c r="A199" s="602"/>
      <c r="B199" s="164" t="s">
        <v>637</v>
      </c>
      <c r="C199" s="164" t="s">
        <v>638</v>
      </c>
      <c r="D199" s="404" t="s">
        <v>119</v>
      </c>
      <c r="E199" s="163">
        <v>10</v>
      </c>
      <c r="F199" s="164"/>
      <c r="G199" s="164"/>
      <c r="H199" s="164"/>
      <c r="I199" s="164"/>
      <c r="J199" s="591">
        <v>14.005000000000001</v>
      </c>
      <c r="K199" s="591"/>
      <c r="L199" s="184">
        <f t="shared" ref="L199:L200" si="19">E199*J199</f>
        <v>140.05000000000001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603"/>
      <c r="B200" s="164"/>
      <c r="C200" s="164"/>
      <c r="D200" s="404"/>
      <c r="E200" s="163"/>
      <c r="F200" s="164"/>
      <c r="G200" s="164"/>
      <c r="H200" s="164"/>
      <c r="I200" s="164"/>
      <c r="J200" s="614"/>
      <c r="K200" s="614"/>
      <c r="L200" s="184">
        <f t="shared" si="19"/>
        <v>0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593" t="s">
        <v>707</v>
      </c>
      <c r="B201" s="594"/>
      <c r="C201" s="594"/>
      <c r="D201" s="594"/>
      <c r="E201" s="594"/>
      <c r="F201" s="594"/>
      <c r="G201" s="594"/>
      <c r="H201" s="594"/>
      <c r="I201" s="594"/>
      <c r="J201" s="594"/>
      <c r="K201" s="595"/>
      <c r="L201" s="185">
        <f>SUM(L198:L200)</f>
        <v>158.66990000000001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593" t="s">
        <v>644</v>
      </c>
      <c r="B202" s="596"/>
      <c r="C202" s="596"/>
      <c r="D202" s="596"/>
      <c r="E202" s="596"/>
      <c r="F202" s="596"/>
      <c r="G202" s="596"/>
      <c r="H202" s="596"/>
      <c r="I202" s="596"/>
      <c r="J202" s="596"/>
      <c r="K202" s="597"/>
      <c r="L202" s="185">
        <f>L201+L197</f>
        <v>189.39195700000002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x14ac:dyDescent="0.25">
      <c r="A203" s="593" t="s">
        <v>647</v>
      </c>
      <c r="B203" s="596"/>
      <c r="C203" s="596"/>
      <c r="D203" s="596"/>
      <c r="E203" s="596"/>
      <c r="F203" s="596"/>
      <c r="G203" s="596"/>
      <c r="H203" s="596"/>
      <c r="I203" s="596"/>
      <c r="J203" s="596"/>
      <c r="K203" s="597"/>
      <c r="L203" s="185">
        <f>L202/3.62</f>
        <v>52.318220165745863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x14ac:dyDescent="0.25">
      <c r="A204" s="672" t="s">
        <v>652</v>
      </c>
      <c r="B204" s="164" t="s">
        <v>708</v>
      </c>
      <c r="C204" s="164" t="s">
        <v>709</v>
      </c>
      <c r="D204" s="404" t="s">
        <v>29</v>
      </c>
      <c r="E204" s="164">
        <v>0.61585999999999996</v>
      </c>
      <c r="F204" s="164"/>
      <c r="G204" s="164"/>
      <c r="H204" s="164"/>
      <c r="I204" s="164"/>
      <c r="J204" s="591">
        <v>59.401699999999998</v>
      </c>
      <c r="K204" s="591"/>
      <c r="L204" s="184">
        <f t="shared" ref="L204:L206" si="20">E204*J204</f>
        <v>36.583130961999998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x14ac:dyDescent="0.25">
      <c r="A205" s="602"/>
      <c r="B205" s="164" t="s">
        <v>710</v>
      </c>
      <c r="C205" s="164" t="s">
        <v>711</v>
      </c>
      <c r="D205" s="404" t="s">
        <v>29</v>
      </c>
      <c r="E205" s="164">
        <v>0.36753999999999998</v>
      </c>
      <c r="F205" s="164"/>
      <c r="G205" s="164"/>
      <c r="H205" s="164"/>
      <c r="I205" s="164"/>
      <c r="J205" s="591">
        <v>76.8874</v>
      </c>
      <c r="K205" s="591"/>
      <c r="L205" s="184">
        <f t="shared" si="20"/>
        <v>28.259194995999998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602"/>
      <c r="B206" s="164" t="s">
        <v>712</v>
      </c>
      <c r="C206" s="164" t="s">
        <v>713</v>
      </c>
      <c r="D206" s="404" t="s">
        <v>29</v>
      </c>
      <c r="E206" s="164">
        <v>0.36753999999999998</v>
      </c>
      <c r="F206" s="164"/>
      <c r="G206" s="164"/>
      <c r="H206" s="164"/>
      <c r="I206" s="164"/>
      <c r="J206" s="591">
        <v>64.795699999999997</v>
      </c>
      <c r="K206" s="591"/>
      <c r="L206" s="184">
        <f t="shared" si="20"/>
        <v>23.815011577999996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x14ac:dyDescent="0.25">
      <c r="A207" s="603"/>
      <c r="B207" s="164" t="s">
        <v>714</v>
      </c>
      <c r="C207" s="164" t="s">
        <v>715</v>
      </c>
      <c r="D207" s="404" t="s">
        <v>716</v>
      </c>
      <c r="E207" s="164">
        <v>313.50229000000002</v>
      </c>
      <c r="F207" s="164"/>
      <c r="G207" s="164"/>
      <c r="H207" s="164"/>
      <c r="I207" s="164"/>
      <c r="J207" s="591">
        <v>0.39</v>
      </c>
      <c r="K207" s="591"/>
      <c r="L207" s="184">
        <f>E207*J207</f>
        <v>122.26589310000001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x14ac:dyDescent="0.25">
      <c r="A208" s="593" t="s">
        <v>659</v>
      </c>
      <c r="B208" s="594"/>
      <c r="C208" s="594"/>
      <c r="D208" s="594"/>
      <c r="E208" s="594"/>
      <c r="F208" s="594"/>
      <c r="G208" s="594"/>
      <c r="H208" s="594"/>
      <c r="I208" s="594"/>
      <c r="J208" s="594"/>
      <c r="K208" s="595"/>
      <c r="L208" s="185">
        <f>SUM(L204:L207)</f>
        <v>210.92323063600003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x14ac:dyDescent="0.25">
      <c r="A209" s="663" t="s">
        <v>668</v>
      </c>
      <c r="B209" s="186">
        <v>5914647</v>
      </c>
      <c r="C209" s="187" t="s">
        <v>717</v>
      </c>
      <c r="D209" s="404" t="s">
        <v>670</v>
      </c>
      <c r="E209" s="404">
        <v>0.92379</v>
      </c>
      <c r="F209" s="404"/>
      <c r="G209" s="404"/>
      <c r="H209" s="404"/>
      <c r="I209" s="404"/>
      <c r="J209" s="666">
        <f>Z59</f>
        <v>1.0245713828540521</v>
      </c>
      <c r="K209" s="595"/>
      <c r="L209" s="184">
        <f t="shared" ref="L209:L212" si="21">E209*J209</f>
        <v>0.94648879776674477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x14ac:dyDescent="0.25">
      <c r="A210" s="664"/>
      <c r="B210" s="186">
        <v>5914647</v>
      </c>
      <c r="C210" s="187" t="s">
        <v>718</v>
      </c>
      <c r="D210" s="404" t="s">
        <v>670</v>
      </c>
      <c r="E210" s="404">
        <v>0.55130999999999997</v>
      </c>
      <c r="F210" s="404"/>
      <c r="G210" s="404"/>
      <c r="H210" s="404"/>
      <c r="I210" s="404"/>
      <c r="J210" s="666">
        <f>Z59</f>
        <v>1.0245713828540521</v>
      </c>
      <c r="K210" s="595"/>
      <c r="L210" s="184">
        <f t="shared" si="21"/>
        <v>0.56485644908126742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x14ac:dyDescent="0.25">
      <c r="A211" s="664"/>
      <c r="B211" s="186">
        <v>5914647</v>
      </c>
      <c r="C211" s="187" t="s">
        <v>719</v>
      </c>
      <c r="D211" s="404" t="s">
        <v>670</v>
      </c>
      <c r="E211" s="404">
        <v>0.55130999999999997</v>
      </c>
      <c r="F211" s="404"/>
      <c r="G211" s="404"/>
      <c r="H211" s="404"/>
      <c r="I211" s="404"/>
      <c r="J211" s="666">
        <f>Z59</f>
        <v>1.0245713828540521</v>
      </c>
      <c r="K211" s="595"/>
      <c r="L211" s="184">
        <f t="shared" si="21"/>
        <v>0.56485644908126742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x14ac:dyDescent="0.25">
      <c r="A212" s="665"/>
      <c r="B212" s="186">
        <v>5914655</v>
      </c>
      <c r="C212" s="187" t="s">
        <v>720</v>
      </c>
      <c r="D212" s="404" t="s">
        <v>670</v>
      </c>
      <c r="E212" s="404">
        <v>0.3135</v>
      </c>
      <c r="F212" s="404"/>
      <c r="G212" s="404"/>
      <c r="H212" s="404"/>
      <c r="I212" s="404"/>
      <c r="J212" s="666">
        <f>Z72</f>
        <v>19.570796979865772</v>
      </c>
      <c r="K212" s="595"/>
      <c r="L212" s="184">
        <f t="shared" si="21"/>
        <v>6.13544485318792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x14ac:dyDescent="0.25">
      <c r="A213" s="667" t="s">
        <v>721</v>
      </c>
      <c r="B213" s="668"/>
      <c r="C213" s="668"/>
      <c r="D213" s="668"/>
      <c r="E213" s="668"/>
      <c r="F213" s="668"/>
      <c r="G213" s="668"/>
      <c r="H213" s="668"/>
      <c r="I213" s="668"/>
      <c r="J213" s="668"/>
      <c r="K213" s="669"/>
      <c r="L213" s="185">
        <f>SUM(L209:L212)</f>
        <v>8.2116465491171997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ht="15.75" thickBot="1" x14ac:dyDescent="0.3">
      <c r="A214" s="653" t="s">
        <v>671</v>
      </c>
      <c r="B214" s="654"/>
      <c r="C214" s="654"/>
      <c r="D214" s="654"/>
      <c r="E214" s="654"/>
      <c r="F214" s="654"/>
      <c r="G214" s="654"/>
      <c r="H214" s="654"/>
      <c r="I214" s="654"/>
      <c r="J214" s="654"/>
      <c r="K214" s="654"/>
      <c r="L214" s="188">
        <f>L208+L203+L213</f>
        <v>271.45309735086306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30" x14ac:dyDescent="0.25">
      <c r="A215" s="156" t="s">
        <v>660</v>
      </c>
      <c r="B215" s="408">
        <v>4805750</v>
      </c>
      <c r="C215" s="157" t="s">
        <v>722</v>
      </c>
      <c r="D215" s="408" t="s">
        <v>19</v>
      </c>
      <c r="E215" s="159">
        <v>3.2000000000000001E-2</v>
      </c>
      <c r="F215" s="159"/>
      <c r="G215" s="159"/>
      <c r="H215" s="159"/>
      <c r="I215" s="159"/>
      <c r="J215" s="670">
        <f>L228</f>
        <v>29.512500000000003</v>
      </c>
      <c r="K215" s="671"/>
      <c r="L215" s="182">
        <f>J215*E215</f>
        <v>0.94440000000000013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189"/>
      <c r="B216" s="164"/>
      <c r="C216" s="161"/>
      <c r="D216" s="404"/>
      <c r="E216" s="163"/>
      <c r="F216" s="163"/>
      <c r="G216" s="163"/>
      <c r="H216" s="164"/>
      <c r="I216" s="164"/>
      <c r="J216" s="614"/>
      <c r="K216" s="614"/>
      <c r="L216" s="184">
        <f>E216*((F216*H216)+(G216*I216))</f>
        <v>0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x14ac:dyDescent="0.25">
      <c r="A217" s="189"/>
      <c r="B217" s="164"/>
      <c r="C217" s="164"/>
      <c r="D217" s="404"/>
      <c r="E217" s="163"/>
      <c r="F217" s="163"/>
      <c r="G217" s="163"/>
      <c r="H217" s="164"/>
      <c r="I217" s="164"/>
      <c r="J217" s="614"/>
      <c r="K217" s="614"/>
      <c r="L217" s="184">
        <f>E217*((F217*H217)+(G217*I217))</f>
        <v>0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x14ac:dyDescent="0.25">
      <c r="A218" s="593" t="s">
        <v>634</v>
      </c>
      <c r="B218" s="594"/>
      <c r="C218" s="594"/>
      <c r="D218" s="594"/>
      <c r="E218" s="594"/>
      <c r="F218" s="594"/>
      <c r="G218" s="594"/>
      <c r="H218" s="594"/>
      <c r="I218" s="594"/>
      <c r="J218" s="594"/>
      <c r="K218" s="595"/>
      <c r="L218" s="185">
        <f>SUM(L216:L217)</f>
        <v>0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x14ac:dyDescent="0.25">
      <c r="A219" s="189"/>
      <c r="B219" s="164" t="s">
        <v>637</v>
      </c>
      <c r="C219" s="164" t="s">
        <v>638</v>
      </c>
      <c r="D219" s="404" t="s">
        <v>119</v>
      </c>
      <c r="E219" s="163">
        <v>1</v>
      </c>
      <c r="F219" s="164"/>
      <c r="G219" s="164"/>
      <c r="H219" s="164"/>
      <c r="I219" s="164"/>
      <c r="J219" s="591">
        <v>14.005000000000001</v>
      </c>
      <c r="K219" s="591"/>
      <c r="L219" s="184">
        <f>E219*J219</f>
        <v>14.005000000000001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x14ac:dyDescent="0.25">
      <c r="A220" s="189"/>
      <c r="B220" s="164"/>
      <c r="C220" s="164"/>
      <c r="D220" s="404"/>
      <c r="E220" s="163"/>
      <c r="F220" s="164"/>
      <c r="G220" s="164"/>
      <c r="H220" s="164"/>
      <c r="I220" s="164"/>
      <c r="J220" s="614"/>
      <c r="K220" s="614"/>
      <c r="L220" s="184">
        <f t="shared" ref="L220:L221" si="22">E220*J220</f>
        <v>0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x14ac:dyDescent="0.25">
      <c r="A221" s="189"/>
      <c r="B221" s="164"/>
      <c r="C221" s="164"/>
      <c r="D221" s="404"/>
      <c r="E221" s="163"/>
      <c r="F221" s="164"/>
      <c r="G221" s="164"/>
      <c r="H221" s="164"/>
      <c r="I221" s="164"/>
      <c r="J221" s="614"/>
      <c r="K221" s="614"/>
      <c r="L221" s="184">
        <f t="shared" si="22"/>
        <v>0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x14ac:dyDescent="0.25">
      <c r="A222" s="593" t="s">
        <v>641</v>
      </c>
      <c r="B222" s="594"/>
      <c r="C222" s="594"/>
      <c r="D222" s="594"/>
      <c r="E222" s="594"/>
      <c r="F222" s="594"/>
      <c r="G222" s="594"/>
      <c r="H222" s="594"/>
      <c r="I222" s="594"/>
      <c r="J222" s="594"/>
      <c r="K222" s="595"/>
      <c r="L222" s="185">
        <f>SUM(L219:L221)</f>
        <v>14.005000000000001</v>
      </c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x14ac:dyDescent="0.25">
      <c r="A223" s="593" t="s">
        <v>644</v>
      </c>
      <c r="B223" s="596"/>
      <c r="C223" s="596"/>
      <c r="D223" s="596"/>
      <c r="E223" s="596"/>
      <c r="F223" s="596"/>
      <c r="G223" s="596"/>
      <c r="H223" s="596"/>
      <c r="I223" s="596"/>
      <c r="J223" s="596"/>
      <c r="K223" s="597"/>
      <c r="L223" s="185">
        <f>L222+L218</f>
        <v>14.005000000000001</v>
      </c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x14ac:dyDescent="0.25">
      <c r="A224" s="593" t="s">
        <v>647</v>
      </c>
      <c r="B224" s="596"/>
      <c r="C224" s="596"/>
      <c r="D224" s="596"/>
      <c r="E224" s="596"/>
      <c r="F224" s="596"/>
      <c r="G224" s="596"/>
      <c r="H224" s="596"/>
      <c r="I224" s="596"/>
      <c r="J224" s="596"/>
      <c r="K224" s="597"/>
      <c r="L224" s="185">
        <f>L223/0.5</f>
        <v>28.01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189"/>
      <c r="B225" s="164"/>
      <c r="C225" s="164"/>
      <c r="D225" s="404"/>
      <c r="E225" s="164"/>
      <c r="F225" s="164"/>
      <c r="G225" s="164"/>
      <c r="H225" s="164"/>
      <c r="I225" s="164"/>
      <c r="J225" s="614"/>
      <c r="K225" s="614"/>
      <c r="L225" s="184">
        <f>E225*J225</f>
        <v>0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x14ac:dyDescent="0.25">
      <c r="A226" s="593" t="s">
        <v>659</v>
      </c>
      <c r="B226" s="594"/>
      <c r="C226" s="594"/>
      <c r="D226" s="594"/>
      <c r="E226" s="594"/>
      <c r="F226" s="594"/>
      <c r="G226" s="594"/>
      <c r="H226" s="594"/>
      <c r="I226" s="594"/>
      <c r="J226" s="594"/>
      <c r="K226" s="595"/>
      <c r="L226" s="185">
        <f>SUM(L225)</f>
        <v>0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x14ac:dyDescent="0.25">
      <c r="A227" s="189"/>
      <c r="B227" s="164"/>
      <c r="C227" s="164"/>
      <c r="D227" s="404"/>
      <c r="E227" s="164"/>
      <c r="F227" s="164"/>
      <c r="G227" s="164"/>
      <c r="H227" s="164"/>
      <c r="I227" s="164"/>
      <c r="J227" s="190" t="s">
        <v>723</v>
      </c>
      <c r="K227" s="191"/>
      <c r="L227" s="184">
        <v>1.5024999999999999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5.75" thickBot="1" x14ac:dyDescent="0.3">
      <c r="A228" s="653" t="s">
        <v>671</v>
      </c>
      <c r="B228" s="654"/>
      <c r="C228" s="654"/>
      <c r="D228" s="654"/>
      <c r="E228" s="654"/>
      <c r="F228" s="654"/>
      <c r="G228" s="654"/>
      <c r="H228" s="654"/>
      <c r="I228" s="654"/>
      <c r="J228" s="654"/>
      <c r="K228" s="654"/>
      <c r="L228" s="188">
        <f>L227+L226+L224</f>
        <v>29.512500000000003</v>
      </c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30" x14ac:dyDescent="0.25">
      <c r="A229" s="618" t="s">
        <v>668</v>
      </c>
      <c r="B229" s="409" t="s">
        <v>691</v>
      </c>
      <c r="C229" s="192" t="s">
        <v>724</v>
      </c>
      <c r="D229" s="409" t="s">
        <v>670</v>
      </c>
      <c r="E229" s="409">
        <v>1.06E-3</v>
      </c>
      <c r="F229" s="409"/>
      <c r="G229" s="409"/>
      <c r="H229" s="409"/>
      <c r="I229" s="409"/>
      <c r="J229" s="655">
        <f>Z23</f>
        <v>20.858420348058903</v>
      </c>
      <c r="K229" s="656"/>
      <c r="L229" s="193">
        <f>E229*J229</f>
        <v>2.2109925568942437E-2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A230" s="619"/>
      <c r="B230" s="395" t="s">
        <v>693</v>
      </c>
      <c r="C230" s="195" t="s">
        <v>740</v>
      </c>
      <c r="D230" s="395" t="s">
        <v>670</v>
      </c>
      <c r="E230" s="395">
        <v>1.474E-2</v>
      </c>
      <c r="F230" s="395"/>
      <c r="G230" s="395"/>
      <c r="H230" s="395"/>
      <c r="I230" s="395"/>
      <c r="J230" s="657">
        <f>Z23</f>
        <v>20.858420348058903</v>
      </c>
      <c r="K230" s="528"/>
      <c r="L230" s="196">
        <f t="shared" ref="L230:L231" si="23">E230*J230</f>
        <v>0.30745311593038821</v>
      </c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30" x14ac:dyDescent="0.25">
      <c r="A231" s="619"/>
      <c r="B231" s="395">
        <v>4805750</v>
      </c>
      <c r="C231" s="197" t="s">
        <v>726</v>
      </c>
      <c r="D231" s="395" t="s">
        <v>670</v>
      </c>
      <c r="E231" s="395">
        <v>0.06</v>
      </c>
      <c r="F231" s="395"/>
      <c r="G231" s="395"/>
      <c r="H231" s="395"/>
      <c r="I231" s="395"/>
      <c r="J231" s="657">
        <f>Z46</f>
        <v>44.554072847682122</v>
      </c>
      <c r="K231" s="528"/>
      <c r="L231" s="196">
        <f t="shared" si="23"/>
        <v>2.6732443708609273</v>
      </c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5.75" thickBot="1" x14ac:dyDescent="0.3">
      <c r="A232" s="658" t="s">
        <v>675</v>
      </c>
      <c r="B232" s="659"/>
      <c r="C232" s="659"/>
      <c r="D232" s="659"/>
      <c r="E232" s="659"/>
      <c r="F232" s="659"/>
      <c r="G232" s="659"/>
      <c r="H232" s="659"/>
      <c r="I232" s="659"/>
      <c r="J232" s="659"/>
      <c r="K232" s="660"/>
      <c r="L232" s="198">
        <f>SUM(L229:L231)</f>
        <v>3.0028074123602577</v>
      </c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5.75" thickBot="1" x14ac:dyDescent="0.3">
      <c r="A233" s="627" t="s">
        <v>741</v>
      </c>
      <c r="B233" s="628"/>
      <c r="C233" s="628"/>
      <c r="D233" s="628"/>
      <c r="E233" s="628"/>
      <c r="F233" s="628"/>
      <c r="G233" s="628"/>
      <c r="H233" s="628"/>
      <c r="I233" s="628"/>
      <c r="J233" s="628"/>
      <c r="K233" s="629"/>
      <c r="L233" s="199">
        <f>L232+L215+L192+L191+L187</f>
        <v>242.98211652700249</v>
      </c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5.75" thickBo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5.75" thickBot="1" x14ac:dyDescent="0.3">
      <c r="A237" s="647" t="s">
        <v>335</v>
      </c>
      <c r="B237" s="398" t="s">
        <v>17</v>
      </c>
      <c r="C237" s="661" t="s">
        <v>742</v>
      </c>
      <c r="D237" s="647" t="s">
        <v>614</v>
      </c>
      <c r="E237" s="647" t="s">
        <v>615</v>
      </c>
      <c r="F237" s="647" t="s">
        <v>616</v>
      </c>
      <c r="G237" s="647"/>
      <c r="H237" s="647" t="s">
        <v>617</v>
      </c>
      <c r="I237" s="647"/>
      <c r="J237" s="647" t="s">
        <v>618</v>
      </c>
      <c r="K237" s="647"/>
      <c r="L237" s="647" t="s">
        <v>619</v>
      </c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ht="15.75" thickBot="1" x14ac:dyDescent="0.3">
      <c r="A238" s="647"/>
      <c r="B238" s="203">
        <v>5213464</v>
      </c>
      <c r="C238" s="662"/>
      <c r="D238" s="647"/>
      <c r="E238" s="647"/>
      <c r="F238" s="397" t="s">
        <v>621</v>
      </c>
      <c r="G238" s="397" t="s">
        <v>622</v>
      </c>
      <c r="H238" s="397" t="s">
        <v>621</v>
      </c>
      <c r="I238" s="397" t="s">
        <v>622</v>
      </c>
      <c r="J238" s="647"/>
      <c r="K238" s="647"/>
      <c r="L238" s="647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x14ac:dyDescent="0.25">
      <c r="A239" s="648" t="s">
        <v>623</v>
      </c>
      <c r="B239" s="204" t="s">
        <v>650</v>
      </c>
      <c r="C239" s="205" t="s">
        <v>651</v>
      </c>
      <c r="D239" s="204" t="s">
        <v>119</v>
      </c>
      <c r="E239" s="204">
        <v>1</v>
      </c>
      <c r="F239" s="206">
        <v>0.3</v>
      </c>
      <c r="G239" s="206">
        <v>0.7</v>
      </c>
      <c r="H239" s="207">
        <v>99.792400000000001</v>
      </c>
      <c r="I239" s="207">
        <v>32.9572</v>
      </c>
      <c r="J239" s="650"/>
      <c r="K239" s="651"/>
      <c r="L239" s="208">
        <f>E239*((F239*H239)+(G239*I239))</f>
        <v>53.007759999999998</v>
      </c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x14ac:dyDescent="0.25">
      <c r="A240" s="648"/>
      <c r="B240" s="403"/>
      <c r="C240" s="146"/>
      <c r="D240" s="403"/>
      <c r="E240" s="403"/>
      <c r="F240" s="147"/>
      <c r="G240" s="147"/>
      <c r="H240" s="403"/>
      <c r="I240" s="403"/>
      <c r="J240" s="462"/>
      <c r="K240" s="464"/>
      <c r="L240" s="406">
        <f>E240*((F240*H240)+(G240*I240))</f>
        <v>0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1:29" x14ac:dyDescent="0.25">
      <c r="A241" s="648"/>
      <c r="B241" s="403"/>
      <c r="C241" s="146"/>
      <c r="D241" s="403"/>
      <c r="E241" s="403"/>
      <c r="F241" s="147"/>
      <c r="G241" s="147"/>
      <c r="H241" s="403"/>
      <c r="I241" s="403"/>
      <c r="J241" s="462"/>
      <c r="K241" s="464"/>
      <c r="L241" s="406">
        <f>E241*((F241*H241)+(G241*I241))</f>
        <v>0</v>
      </c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1:29" x14ac:dyDescent="0.25">
      <c r="A242" s="648"/>
      <c r="B242" s="403"/>
      <c r="C242" s="146"/>
      <c r="D242" s="403"/>
      <c r="E242" s="403"/>
      <c r="F242" s="147"/>
      <c r="G242" s="147"/>
      <c r="H242" s="403"/>
      <c r="I242" s="403"/>
      <c r="J242" s="462"/>
      <c r="K242" s="464"/>
      <c r="L242" s="406">
        <f>E242*((F242*H242)+(G242*I242))</f>
        <v>0</v>
      </c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x14ac:dyDescent="0.25">
      <c r="A243" s="649"/>
      <c r="B243" s="403"/>
      <c r="C243" s="146"/>
      <c r="D243" s="403"/>
      <c r="E243" s="403"/>
      <c r="F243" s="147"/>
      <c r="G243" s="147"/>
      <c r="H243" s="403"/>
      <c r="I243" s="403"/>
      <c r="J243" s="462"/>
      <c r="K243" s="464"/>
      <c r="L243" s="406">
        <f>E243*((F243*H243)+(G243*I243))</f>
        <v>0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x14ac:dyDescent="0.25">
      <c r="A244" s="637" t="s">
        <v>634</v>
      </c>
      <c r="B244" s="463"/>
      <c r="C244" s="463"/>
      <c r="D244" s="463"/>
      <c r="E244" s="463"/>
      <c r="F244" s="463"/>
      <c r="G244" s="463"/>
      <c r="H244" s="463"/>
      <c r="I244" s="463"/>
      <c r="J244" s="463"/>
      <c r="K244" s="464"/>
      <c r="L244" s="407">
        <f>SUM(L239:L243)</f>
        <v>53.007759999999998</v>
      </c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1:29" x14ac:dyDescent="0.25">
      <c r="A245" s="652" t="s">
        <v>403</v>
      </c>
      <c r="B245" s="403"/>
      <c r="C245" s="146"/>
      <c r="D245" s="403"/>
      <c r="E245" s="147"/>
      <c r="F245" s="403"/>
      <c r="G245" s="403"/>
      <c r="H245" s="403"/>
      <c r="I245" s="403"/>
      <c r="J245" s="462"/>
      <c r="K245" s="464"/>
      <c r="L245" s="406">
        <f>E245*J245</f>
        <v>0</v>
      </c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x14ac:dyDescent="0.25">
      <c r="A246" s="641"/>
      <c r="B246" s="403" t="s">
        <v>645</v>
      </c>
      <c r="C246" s="146" t="s">
        <v>646</v>
      </c>
      <c r="D246" s="403" t="s">
        <v>119</v>
      </c>
      <c r="E246" s="147">
        <v>1</v>
      </c>
      <c r="F246" s="403"/>
      <c r="G246" s="403"/>
      <c r="H246" s="403"/>
      <c r="I246" s="403"/>
      <c r="J246" s="570">
        <v>21.292400000000001</v>
      </c>
      <c r="K246" s="571"/>
      <c r="L246" s="406">
        <f>E246*J246</f>
        <v>21.292400000000001</v>
      </c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29" x14ac:dyDescent="0.25">
      <c r="A247" s="641"/>
      <c r="B247" s="403"/>
      <c r="C247" s="146"/>
      <c r="D247" s="403"/>
      <c r="E247" s="147"/>
      <c r="F247" s="403"/>
      <c r="G247" s="403"/>
      <c r="H247" s="403"/>
      <c r="I247" s="403"/>
      <c r="J247" s="462"/>
      <c r="K247" s="464"/>
      <c r="L247" s="406">
        <f>E247*J247</f>
        <v>0</v>
      </c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29" x14ac:dyDescent="0.25">
      <c r="A248" s="642"/>
      <c r="B248" s="403" t="s">
        <v>637</v>
      </c>
      <c r="C248" s="146" t="s">
        <v>638</v>
      </c>
      <c r="D248" s="403" t="s">
        <v>119</v>
      </c>
      <c r="E248" s="147">
        <v>2</v>
      </c>
      <c r="F248" s="403"/>
      <c r="G248" s="403"/>
      <c r="H248" s="403"/>
      <c r="I248" s="403"/>
      <c r="J248" s="570">
        <v>14.005000000000001</v>
      </c>
      <c r="K248" s="571"/>
      <c r="L248" s="406">
        <f>E248*J248</f>
        <v>28.01</v>
      </c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29" x14ac:dyDescent="0.25">
      <c r="A249" s="637" t="s">
        <v>641</v>
      </c>
      <c r="B249" s="463"/>
      <c r="C249" s="463"/>
      <c r="D249" s="463"/>
      <c r="E249" s="463"/>
      <c r="F249" s="463"/>
      <c r="G249" s="463"/>
      <c r="H249" s="463"/>
      <c r="I249" s="463"/>
      <c r="J249" s="463"/>
      <c r="K249" s="464"/>
      <c r="L249" s="407">
        <f>SUM(L245:L248)</f>
        <v>49.302400000000006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29" x14ac:dyDescent="0.25">
      <c r="A250" s="637" t="s">
        <v>644</v>
      </c>
      <c r="B250" s="541"/>
      <c r="C250" s="541"/>
      <c r="D250" s="541"/>
      <c r="E250" s="541"/>
      <c r="F250" s="541"/>
      <c r="G250" s="541"/>
      <c r="H250" s="541"/>
      <c r="I250" s="541"/>
      <c r="J250" s="541"/>
      <c r="K250" s="542"/>
      <c r="L250" s="407">
        <f>L249+L244</f>
        <v>102.31016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29" ht="15.75" thickBot="1" x14ac:dyDescent="0.3">
      <c r="A251" s="624" t="s">
        <v>647</v>
      </c>
      <c r="B251" s="638"/>
      <c r="C251" s="638"/>
      <c r="D251" s="638"/>
      <c r="E251" s="638"/>
      <c r="F251" s="638"/>
      <c r="G251" s="638"/>
      <c r="H251" s="638"/>
      <c r="I251" s="638"/>
      <c r="J251" s="638"/>
      <c r="K251" s="639"/>
      <c r="L251" s="401">
        <f>L250/3</f>
        <v>34.103386666666665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29" x14ac:dyDescent="0.25">
      <c r="A252" s="640" t="s">
        <v>652</v>
      </c>
      <c r="B252" s="402"/>
      <c r="C252" s="152"/>
      <c r="D252" s="402"/>
      <c r="E252" s="402"/>
      <c r="F252" s="152"/>
      <c r="G252" s="152"/>
      <c r="H252" s="152"/>
      <c r="I252" s="152"/>
      <c r="J252" s="643"/>
      <c r="K252" s="644"/>
      <c r="L252" s="209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x14ac:dyDescent="0.25">
      <c r="A253" s="641"/>
      <c r="B253" s="403"/>
      <c r="C253" s="154"/>
      <c r="D253" s="403"/>
      <c r="E253" s="403"/>
      <c r="F253" s="154"/>
      <c r="G253" s="154"/>
      <c r="H253" s="154"/>
      <c r="I253" s="154"/>
      <c r="J253" s="462"/>
      <c r="K253" s="464"/>
      <c r="L253" s="406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29" x14ac:dyDescent="0.25">
      <c r="A254" s="642"/>
      <c r="B254" s="403"/>
      <c r="C254" s="154"/>
      <c r="D254" s="403"/>
      <c r="E254" s="403"/>
      <c r="F254" s="154"/>
      <c r="G254" s="154"/>
      <c r="H254" s="154"/>
      <c r="I254" s="154"/>
      <c r="J254" s="462"/>
      <c r="K254" s="464"/>
      <c r="L254" s="406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29" ht="15.75" thickBot="1" x14ac:dyDescent="0.3">
      <c r="A255" s="624" t="s">
        <v>659</v>
      </c>
      <c r="B255" s="625"/>
      <c r="C255" s="625"/>
      <c r="D255" s="625"/>
      <c r="E255" s="625"/>
      <c r="F255" s="625"/>
      <c r="G255" s="625"/>
      <c r="H255" s="625"/>
      <c r="I255" s="625"/>
      <c r="J255" s="625"/>
      <c r="K255" s="626"/>
      <c r="L255" s="180">
        <f>SUM(L252:L254)</f>
        <v>0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29" ht="30.75" thickBot="1" x14ac:dyDescent="0.3">
      <c r="A256" s="210" t="s">
        <v>660</v>
      </c>
      <c r="B256" s="410">
        <v>5213414</v>
      </c>
      <c r="C256" s="211" t="s">
        <v>728</v>
      </c>
      <c r="D256" s="410" t="s">
        <v>19</v>
      </c>
      <c r="E256" s="212">
        <v>0.36</v>
      </c>
      <c r="F256" s="213"/>
      <c r="G256" s="213"/>
      <c r="H256" s="213"/>
      <c r="I256" s="213"/>
      <c r="J256" s="645">
        <f>L299</f>
        <v>562.03971899301541</v>
      </c>
      <c r="K256" s="646"/>
      <c r="L256" s="214">
        <f>J256*E256</f>
        <v>202.33429883748553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ht="30" x14ac:dyDescent="0.25">
      <c r="A257" s="618" t="s">
        <v>668</v>
      </c>
      <c r="B257" s="402">
        <v>5213414</v>
      </c>
      <c r="C257" s="215" t="s">
        <v>729</v>
      </c>
      <c r="D257" s="402" t="s">
        <v>670</v>
      </c>
      <c r="E257" s="402">
        <v>4.7800000000000004E-3</v>
      </c>
      <c r="F257" s="152"/>
      <c r="G257" s="152"/>
      <c r="H257" s="152"/>
      <c r="I257" s="152"/>
      <c r="J257" s="620">
        <f>Z23</f>
        <v>20.858420348058903</v>
      </c>
      <c r="K257" s="621"/>
      <c r="L257" s="209">
        <f>E257*J257</f>
        <v>9.9703249263721566E-2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x14ac:dyDescent="0.25">
      <c r="A258" s="619"/>
      <c r="B258" s="403"/>
      <c r="C258" s="154"/>
      <c r="D258" s="403"/>
      <c r="E258" s="403"/>
      <c r="F258" s="154"/>
      <c r="G258" s="154"/>
      <c r="H258" s="154"/>
      <c r="I258" s="154"/>
      <c r="J258" s="622"/>
      <c r="K258" s="623"/>
      <c r="L258" s="406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x14ac:dyDescent="0.25">
      <c r="A259" s="619"/>
      <c r="B259" s="403"/>
      <c r="C259" s="154"/>
      <c r="D259" s="403"/>
      <c r="E259" s="403"/>
      <c r="F259" s="154"/>
      <c r="G259" s="154"/>
      <c r="H259" s="154"/>
      <c r="I259" s="154"/>
      <c r="J259" s="622"/>
      <c r="K259" s="623"/>
      <c r="L259" s="406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1:29" ht="15.75" thickBot="1" x14ac:dyDescent="0.3">
      <c r="A260" s="624" t="s">
        <v>675</v>
      </c>
      <c r="B260" s="625"/>
      <c r="C260" s="625"/>
      <c r="D260" s="625"/>
      <c r="E260" s="625"/>
      <c r="F260" s="625"/>
      <c r="G260" s="625"/>
      <c r="H260" s="625"/>
      <c r="I260" s="625"/>
      <c r="J260" s="625"/>
      <c r="K260" s="626"/>
      <c r="L260" s="180">
        <f>SUM(L257:L259)</f>
        <v>9.9703249263721566E-2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1:29" ht="15.75" thickBot="1" x14ac:dyDescent="0.3">
      <c r="A261" s="627" t="s">
        <v>743</v>
      </c>
      <c r="B261" s="628"/>
      <c r="C261" s="628"/>
      <c r="D261" s="628"/>
      <c r="E261" s="628"/>
      <c r="F261" s="628"/>
      <c r="G261" s="628"/>
      <c r="H261" s="628"/>
      <c r="I261" s="628"/>
      <c r="J261" s="628"/>
      <c r="K261" s="629"/>
      <c r="L261" s="199">
        <f>L260+L255+L251+L256</f>
        <v>236.53738875341591</v>
      </c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5.75" thickBot="1" x14ac:dyDescent="0.3">
      <c r="A262" s="149"/>
      <c r="B262" s="201"/>
      <c r="C262" s="150"/>
      <c r="D262" s="150"/>
      <c r="E262" s="201"/>
      <c r="F262" s="150"/>
      <c r="G262" s="150"/>
      <c r="H262" s="150"/>
      <c r="I262" s="150"/>
      <c r="J262" s="150"/>
      <c r="K262" s="150"/>
      <c r="L262" s="151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5.75" thickBot="1" x14ac:dyDescent="0.3">
      <c r="A263" s="630" t="s">
        <v>731</v>
      </c>
      <c r="B263" s="631"/>
      <c r="C263" s="631"/>
      <c r="D263" s="631"/>
      <c r="E263" s="631"/>
      <c r="F263" s="631"/>
      <c r="G263" s="631"/>
      <c r="H263" s="631"/>
      <c r="I263" s="631"/>
      <c r="J263" s="631"/>
      <c r="K263" s="631"/>
      <c r="L263" s="632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5.75" thickBot="1" x14ac:dyDescent="0.3">
      <c r="A264" s="633"/>
      <c r="B264" s="412" t="s">
        <v>17</v>
      </c>
      <c r="C264" s="635" t="s">
        <v>732</v>
      </c>
      <c r="D264" s="633" t="s">
        <v>614</v>
      </c>
      <c r="E264" s="633" t="s">
        <v>615</v>
      </c>
      <c r="F264" s="633" t="s">
        <v>616</v>
      </c>
      <c r="G264" s="633"/>
      <c r="H264" s="633" t="s">
        <v>617</v>
      </c>
      <c r="I264" s="633"/>
      <c r="J264" s="633" t="s">
        <v>618</v>
      </c>
      <c r="K264" s="633"/>
      <c r="L264" s="633" t="s">
        <v>619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x14ac:dyDescent="0.25">
      <c r="A265" s="634"/>
      <c r="B265" s="243">
        <v>5213414</v>
      </c>
      <c r="C265" s="636"/>
      <c r="D265" s="634"/>
      <c r="E265" s="634"/>
      <c r="F265" s="412" t="s">
        <v>621</v>
      </c>
      <c r="G265" s="412" t="s">
        <v>622</v>
      </c>
      <c r="H265" s="412" t="s">
        <v>621</v>
      </c>
      <c r="I265" s="412" t="s">
        <v>622</v>
      </c>
      <c r="J265" s="634"/>
      <c r="K265" s="634"/>
      <c r="L265" s="634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x14ac:dyDescent="0.25">
      <c r="A266" s="613" t="s">
        <v>623</v>
      </c>
      <c r="B266" s="404" t="s">
        <v>628</v>
      </c>
      <c r="C266" s="187" t="s">
        <v>629</v>
      </c>
      <c r="D266" s="404" t="s">
        <v>119</v>
      </c>
      <c r="E266" s="404">
        <v>0.15060000000000001</v>
      </c>
      <c r="F266" s="162">
        <v>1</v>
      </c>
      <c r="G266" s="162">
        <v>0</v>
      </c>
      <c r="H266" s="405">
        <v>0.11749999999999999</v>
      </c>
      <c r="I266" s="405">
        <v>7.7799999999999994E-2</v>
      </c>
      <c r="J266" s="614"/>
      <c r="K266" s="614"/>
      <c r="L266" s="218">
        <f>E266*((F266*H266)+(G266*I266))</f>
        <v>1.7695499999999999E-2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x14ac:dyDescent="0.25">
      <c r="A267" s="613"/>
      <c r="B267" s="404" t="s">
        <v>632</v>
      </c>
      <c r="C267" s="161" t="s">
        <v>633</v>
      </c>
      <c r="D267" s="404" t="s">
        <v>119</v>
      </c>
      <c r="E267" s="404">
        <v>0.48193000000000003</v>
      </c>
      <c r="F267" s="162">
        <v>1</v>
      </c>
      <c r="G267" s="162">
        <v>0</v>
      </c>
      <c r="H267" s="405">
        <v>8.3192000000000004</v>
      </c>
      <c r="I267" s="405">
        <v>1.9689000000000001</v>
      </c>
      <c r="J267" s="614"/>
      <c r="K267" s="614"/>
      <c r="L267" s="218">
        <f>E267*((F267*H267)+(G267*I267))</f>
        <v>4.0092720560000004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x14ac:dyDescent="0.25">
      <c r="A268" s="613"/>
      <c r="B268" s="404" t="s">
        <v>635</v>
      </c>
      <c r="C268" s="161" t="s">
        <v>636</v>
      </c>
      <c r="D268" s="404" t="s">
        <v>119</v>
      </c>
      <c r="E268" s="404">
        <v>0.20080000000000001</v>
      </c>
      <c r="F268" s="162">
        <v>1</v>
      </c>
      <c r="G268" s="162">
        <v>0</v>
      </c>
      <c r="H268" s="405">
        <v>6.1981000000000002</v>
      </c>
      <c r="I268" s="405">
        <v>3.9304999999999999</v>
      </c>
      <c r="J268" s="614"/>
      <c r="K268" s="614"/>
      <c r="L268" s="218">
        <f t="shared" ref="L268:L269" si="24">E268*((F268*H268)+(G268*I268))</f>
        <v>1.2445784800000002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x14ac:dyDescent="0.25">
      <c r="A269" s="613"/>
      <c r="B269" s="404" t="s">
        <v>639</v>
      </c>
      <c r="C269" s="161" t="s">
        <v>640</v>
      </c>
      <c r="D269" s="404" t="s">
        <v>119</v>
      </c>
      <c r="E269" s="404">
        <v>0.48193000000000003</v>
      </c>
      <c r="F269" s="162">
        <v>1</v>
      </c>
      <c r="G269" s="162">
        <v>0</v>
      </c>
      <c r="H269" s="405">
        <v>3.6555</v>
      </c>
      <c r="I269" s="405">
        <v>2.3180999999999998</v>
      </c>
      <c r="J269" s="614"/>
      <c r="K269" s="614"/>
      <c r="L269" s="218">
        <f t="shared" si="24"/>
        <v>1.761695115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x14ac:dyDescent="0.25">
      <c r="A270" s="593" t="s">
        <v>634</v>
      </c>
      <c r="B270" s="594"/>
      <c r="C270" s="594"/>
      <c r="D270" s="594"/>
      <c r="E270" s="594"/>
      <c r="F270" s="594"/>
      <c r="G270" s="594"/>
      <c r="H270" s="594"/>
      <c r="I270" s="594"/>
      <c r="J270" s="594"/>
      <c r="K270" s="595"/>
      <c r="L270" s="185">
        <f>SUM(L266:L269)</f>
        <v>7.0332411510000012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x14ac:dyDescent="0.25">
      <c r="A271" s="615" t="s">
        <v>403</v>
      </c>
      <c r="B271" s="404" t="s">
        <v>642</v>
      </c>
      <c r="C271" s="187" t="s">
        <v>643</v>
      </c>
      <c r="D271" s="404" t="s">
        <v>119</v>
      </c>
      <c r="E271" s="244">
        <v>2</v>
      </c>
      <c r="F271" s="162"/>
      <c r="G271" s="162"/>
      <c r="H271" s="404"/>
      <c r="I271" s="404"/>
      <c r="J271" s="570">
        <v>15.059799999999999</v>
      </c>
      <c r="K271" s="571"/>
      <c r="L271" s="218">
        <f>E271*J271</f>
        <v>30.119599999999998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x14ac:dyDescent="0.25">
      <c r="A272" s="616"/>
      <c r="B272" s="404" t="s">
        <v>645</v>
      </c>
      <c r="C272" s="187" t="s">
        <v>646</v>
      </c>
      <c r="D272" s="404" t="s">
        <v>119</v>
      </c>
      <c r="E272" s="244">
        <v>1</v>
      </c>
      <c r="F272" s="162"/>
      <c r="G272" s="162"/>
      <c r="H272" s="404"/>
      <c r="I272" s="404"/>
      <c r="J272" s="570">
        <v>21.292400000000001</v>
      </c>
      <c r="K272" s="571"/>
      <c r="L272" s="218">
        <f t="shared" ref="L272:L274" si="25">E272*J272</f>
        <v>21.292400000000001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x14ac:dyDescent="0.25">
      <c r="A273" s="616"/>
      <c r="B273" s="404" t="s">
        <v>648</v>
      </c>
      <c r="C273" s="187" t="s">
        <v>649</v>
      </c>
      <c r="D273" s="404" t="s">
        <v>119</v>
      </c>
      <c r="E273" s="244">
        <v>1</v>
      </c>
      <c r="F273" s="162"/>
      <c r="G273" s="162"/>
      <c r="H273" s="404"/>
      <c r="I273" s="404"/>
      <c r="J273" s="570">
        <v>19.706099999999999</v>
      </c>
      <c r="K273" s="571"/>
      <c r="L273" s="218">
        <f t="shared" si="25"/>
        <v>19.706099999999999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x14ac:dyDescent="0.25">
      <c r="A274" s="617"/>
      <c r="B274" s="404" t="s">
        <v>637</v>
      </c>
      <c r="C274" s="187" t="s">
        <v>638</v>
      </c>
      <c r="D274" s="404" t="s">
        <v>119</v>
      </c>
      <c r="E274" s="244">
        <v>2</v>
      </c>
      <c r="F274" s="162"/>
      <c r="G274" s="162"/>
      <c r="H274" s="404"/>
      <c r="I274" s="404"/>
      <c r="J274" s="570">
        <v>14.005000000000001</v>
      </c>
      <c r="K274" s="571"/>
      <c r="L274" s="218">
        <f t="shared" si="25"/>
        <v>28.01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x14ac:dyDescent="0.25">
      <c r="A275" s="593" t="s">
        <v>641</v>
      </c>
      <c r="B275" s="594"/>
      <c r="C275" s="594"/>
      <c r="D275" s="594"/>
      <c r="E275" s="594"/>
      <c r="F275" s="594"/>
      <c r="G275" s="594"/>
      <c r="H275" s="594"/>
      <c r="I275" s="594"/>
      <c r="J275" s="594"/>
      <c r="K275" s="595"/>
      <c r="L275" s="185">
        <f>SUM(L271:L274)</f>
        <v>99.128100000000003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x14ac:dyDescent="0.25">
      <c r="A276" s="593" t="s">
        <v>644</v>
      </c>
      <c r="B276" s="596"/>
      <c r="C276" s="596"/>
      <c r="D276" s="596"/>
      <c r="E276" s="596"/>
      <c r="F276" s="596"/>
      <c r="G276" s="596"/>
      <c r="H276" s="596"/>
      <c r="I276" s="596"/>
      <c r="J276" s="596"/>
      <c r="K276" s="597"/>
      <c r="L276" s="185">
        <f>L275+L270</f>
        <v>106.161341151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5.75" thickBot="1" x14ac:dyDescent="0.3">
      <c r="A277" s="598" t="s">
        <v>647</v>
      </c>
      <c r="B277" s="599"/>
      <c r="C277" s="599"/>
      <c r="D277" s="599"/>
      <c r="E277" s="599"/>
      <c r="F277" s="599"/>
      <c r="G277" s="599"/>
      <c r="H277" s="599"/>
      <c r="I277" s="599"/>
      <c r="J277" s="599"/>
      <c r="K277" s="600"/>
      <c r="L277" s="219">
        <f>L276/4</f>
        <v>26.540335287750001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x14ac:dyDescent="0.25">
      <c r="A278" s="601" t="s">
        <v>652</v>
      </c>
      <c r="B278" s="220" t="s">
        <v>653</v>
      </c>
      <c r="C278" s="220" t="s">
        <v>654</v>
      </c>
      <c r="D278" s="221" t="s">
        <v>118</v>
      </c>
      <c r="E278" s="245">
        <v>12.72</v>
      </c>
      <c r="F278" s="220"/>
      <c r="G278" s="220"/>
      <c r="H278" s="220"/>
      <c r="I278" s="220"/>
      <c r="J278" s="604">
        <v>4.4000000000000004</v>
      </c>
      <c r="K278" s="605"/>
      <c r="L278" s="222">
        <f>E278*J278</f>
        <v>55.968000000000011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x14ac:dyDescent="0.25">
      <c r="A279" s="602"/>
      <c r="B279" s="164" t="s">
        <v>733</v>
      </c>
      <c r="C279" s="164" t="s">
        <v>734</v>
      </c>
      <c r="D279" s="404" t="s">
        <v>19</v>
      </c>
      <c r="E279" s="162">
        <v>1</v>
      </c>
      <c r="F279" s="164"/>
      <c r="G279" s="164"/>
      <c r="H279" s="164"/>
      <c r="I279" s="164"/>
      <c r="J279" s="606">
        <v>467.70100000000002</v>
      </c>
      <c r="K279" s="607"/>
      <c r="L279" s="218">
        <f t="shared" ref="L279" si="26">E279*J279</f>
        <v>467.70100000000002</v>
      </c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x14ac:dyDescent="0.25">
      <c r="A280" s="603"/>
      <c r="B280" s="164"/>
      <c r="C280" s="164"/>
      <c r="D280" s="404"/>
      <c r="E280" s="162"/>
      <c r="F280" s="164"/>
      <c r="G280" s="164"/>
      <c r="H280" s="164"/>
      <c r="I280" s="164"/>
      <c r="J280" s="608"/>
      <c r="K280" s="595"/>
      <c r="L280" s="218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5.75" thickBot="1" x14ac:dyDescent="0.3">
      <c r="A281" s="598" t="s">
        <v>659</v>
      </c>
      <c r="B281" s="609"/>
      <c r="C281" s="609"/>
      <c r="D281" s="609"/>
      <c r="E281" s="609"/>
      <c r="F281" s="609"/>
      <c r="G281" s="609"/>
      <c r="H281" s="609"/>
      <c r="I281" s="609"/>
      <c r="J281" s="609"/>
      <c r="K281" s="610"/>
      <c r="L281" s="188">
        <f>SUM(L278:L280)</f>
        <v>523.66899999999998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30" x14ac:dyDescent="0.25">
      <c r="A282" s="217" t="s">
        <v>660</v>
      </c>
      <c r="B282" s="413">
        <v>5212552</v>
      </c>
      <c r="C282" s="223" t="s">
        <v>661</v>
      </c>
      <c r="D282" s="413" t="s">
        <v>19</v>
      </c>
      <c r="E282" s="246">
        <v>1</v>
      </c>
      <c r="F282" s="224"/>
      <c r="G282" s="224"/>
      <c r="H282" s="224"/>
      <c r="I282" s="224"/>
      <c r="J282" s="611">
        <f>L295</f>
        <v>11.621667375605778</v>
      </c>
      <c r="K282" s="612"/>
      <c r="L282" s="225">
        <f>J282*E282</f>
        <v>11.621667375605778</v>
      </c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30" x14ac:dyDescent="0.25">
      <c r="A283" s="585" t="s">
        <v>623</v>
      </c>
      <c r="B283" s="226" t="s">
        <v>662</v>
      </c>
      <c r="C283" s="227" t="s">
        <v>663</v>
      </c>
      <c r="D283" s="411" t="s">
        <v>119</v>
      </c>
      <c r="E283" s="228">
        <v>1</v>
      </c>
      <c r="F283" s="229">
        <v>1</v>
      </c>
      <c r="G283" s="229">
        <v>0</v>
      </c>
      <c r="H283" s="183">
        <v>34.173099999999998</v>
      </c>
      <c r="I283" s="183">
        <v>29.688700000000001</v>
      </c>
      <c r="J283" s="587"/>
      <c r="K283" s="587"/>
      <c r="L283" s="230">
        <f>E283*((F283*H283)+(G283*I283))</f>
        <v>34.173099999999998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x14ac:dyDescent="0.25">
      <c r="A284" s="586"/>
      <c r="B284" s="226" t="s">
        <v>632</v>
      </c>
      <c r="C284" s="226" t="s">
        <v>633</v>
      </c>
      <c r="D284" s="411" t="s">
        <v>119</v>
      </c>
      <c r="E284" s="228">
        <v>1</v>
      </c>
      <c r="F284" s="229">
        <v>1</v>
      </c>
      <c r="G284" s="229">
        <v>0</v>
      </c>
      <c r="H284" s="183">
        <v>8.3192000000000004</v>
      </c>
      <c r="I284" s="183">
        <v>1.9689000000000001</v>
      </c>
      <c r="J284" s="587"/>
      <c r="K284" s="587"/>
      <c r="L284" s="230">
        <f>E284*((F284*H284)+(G284*I284))</f>
        <v>8.3192000000000004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x14ac:dyDescent="0.25">
      <c r="A285" s="567" t="s">
        <v>634</v>
      </c>
      <c r="B285" s="588"/>
      <c r="C285" s="588"/>
      <c r="D285" s="588"/>
      <c r="E285" s="588"/>
      <c r="F285" s="588"/>
      <c r="G285" s="588"/>
      <c r="H285" s="588"/>
      <c r="I285" s="588"/>
      <c r="J285" s="588"/>
      <c r="K285" s="589"/>
      <c r="L285" s="231">
        <f>SUM(L283:L284)</f>
        <v>42.4923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25">
      <c r="A286" s="585" t="s">
        <v>403</v>
      </c>
      <c r="B286" s="226" t="s">
        <v>642</v>
      </c>
      <c r="C286" s="226" t="s">
        <v>643</v>
      </c>
      <c r="D286" s="411" t="s">
        <v>119</v>
      </c>
      <c r="E286" s="228">
        <v>1</v>
      </c>
      <c r="F286" s="226"/>
      <c r="G286" s="226"/>
      <c r="H286" s="226"/>
      <c r="I286" s="226"/>
      <c r="J286" s="591">
        <v>15.059799999999999</v>
      </c>
      <c r="K286" s="591"/>
      <c r="L286" s="230">
        <f>E286*J286</f>
        <v>15.059799999999999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x14ac:dyDescent="0.25">
      <c r="A287" s="590"/>
      <c r="B287" s="226" t="s">
        <v>664</v>
      </c>
      <c r="C287" s="226" t="s">
        <v>665</v>
      </c>
      <c r="D287" s="411" t="s">
        <v>119</v>
      </c>
      <c r="E287" s="228">
        <v>1</v>
      </c>
      <c r="F287" s="226"/>
      <c r="G287" s="226"/>
      <c r="H287" s="226"/>
      <c r="I287" s="226"/>
      <c r="J287" s="591">
        <v>19.391300000000001</v>
      </c>
      <c r="K287" s="591"/>
      <c r="L287" s="230">
        <f t="shared" ref="L287:L288" si="27">E287*J287</f>
        <v>19.391300000000001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x14ac:dyDescent="0.25">
      <c r="A288" s="586"/>
      <c r="B288" s="226" t="s">
        <v>637</v>
      </c>
      <c r="C288" s="226" t="s">
        <v>638</v>
      </c>
      <c r="D288" s="411" t="s">
        <v>119</v>
      </c>
      <c r="E288" s="228">
        <v>1</v>
      </c>
      <c r="F288" s="226"/>
      <c r="G288" s="226"/>
      <c r="H288" s="226"/>
      <c r="I288" s="226"/>
      <c r="J288" s="592">
        <v>14.005000000000001</v>
      </c>
      <c r="K288" s="592"/>
      <c r="L288" s="230">
        <f t="shared" si="27"/>
        <v>14.005000000000001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x14ac:dyDescent="0.25">
      <c r="A289" s="567" t="s">
        <v>641</v>
      </c>
      <c r="B289" s="588"/>
      <c r="C289" s="588"/>
      <c r="D289" s="588"/>
      <c r="E289" s="588"/>
      <c r="F289" s="588"/>
      <c r="G289" s="588"/>
      <c r="H289" s="588"/>
      <c r="I289" s="588"/>
      <c r="J289" s="588"/>
      <c r="K289" s="589"/>
      <c r="L289" s="231">
        <f>SUM(L286:L288)</f>
        <v>48.456099999999999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x14ac:dyDescent="0.25">
      <c r="A290" s="567" t="s">
        <v>644</v>
      </c>
      <c r="B290" s="568"/>
      <c r="C290" s="568"/>
      <c r="D290" s="568"/>
      <c r="E290" s="568"/>
      <c r="F290" s="568"/>
      <c r="G290" s="568"/>
      <c r="H290" s="568"/>
      <c r="I290" s="568"/>
      <c r="J290" s="568"/>
      <c r="K290" s="569"/>
      <c r="L290" s="231">
        <f>L289+L285</f>
        <v>90.948399999999992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x14ac:dyDescent="0.25">
      <c r="A291" s="567" t="s">
        <v>647</v>
      </c>
      <c r="B291" s="568"/>
      <c r="C291" s="568"/>
      <c r="D291" s="568"/>
      <c r="E291" s="568"/>
      <c r="F291" s="568"/>
      <c r="G291" s="568"/>
      <c r="H291" s="568"/>
      <c r="I291" s="568"/>
      <c r="J291" s="568"/>
      <c r="K291" s="569"/>
      <c r="L291" s="232">
        <f>L290/9.96</f>
        <v>9.1313654618473876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x14ac:dyDescent="0.25">
      <c r="A292" s="233" t="s">
        <v>652</v>
      </c>
      <c r="B292" s="226" t="s">
        <v>666</v>
      </c>
      <c r="C292" s="226" t="s">
        <v>667</v>
      </c>
      <c r="D292" s="411" t="s">
        <v>118</v>
      </c>
      <c r="E292" s="411">
        <v>8.4500000000000006E-2</v>
      </c>
      <c r="F292" s="226"/>
      <c r="G292" s="226"/>
      <c r="H292" s="226"/>
      <c r="I292" s="226"/>
      <c r="J292" s="570">
        <v>29.452500000000001</v>
      </c>
      <c r="K292" s="571"/>
      <c r="L292" s="230">
        <f t="shared" ref="L292" si="28">E292*J292</f>
        <v>2.4887362500000001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5.75" thickBot="1" x14ac:dyDescent="0.3">
      <c r="A293" s="572" t="s">
        <v>659</v>
      </c>
      <c r="B293" s="573"/>
      <c r="C293" s="573"/>
      <c r="D293" s="573"/>
      <c r="E293" s="573"/>
      <c r="F293" s="573"/>
      <c r="G293" s="573"/>
      <c r="H293" s="573"/>
      <c r="I293" s="573"/>
      <c r="J293" s="573"/>
      <c r="K293" s="574"/>
      <c r="L293" s="234">
        <f>SUM(L292)</f>
        <v>2.4887362500000001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x14ac:dyDescent="0.25">
      <c r="A294" s="233" t="s">
        <v>668</v>
      </c>
      <c r="B294" s="226" t="s">
        <v>666</v>
      </c>
      <c r="C294" s="226" t="s">
        <v>669</v>
      </c>
      <c r="D294" s="411" t="s">
        <v>670</v>
      </c>
      <c r="E294" s="411">
        <v>8.0000000000000007E-5</v>
      </c>
      <c r="F294" s="226"/>
      <c r="G294" s="226"/>
      <c r="H294" s="226"/>
      <c r="I294" s="226"/>
      <c r="J294" s="575">
        <f>Z35</f>
        <v>19.570796979865772</v>
      </c>
      <c r="K294" s="576"/>
      <c r="L294" s="230">
        <f t="shared" ref="L294" si="29">E294*J294</f>
        <v>1.5656637583892619E-3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5.75" thickBot="1" x14ac:dyDescent="0.3">
      <c r="A295" s="577"/>
      <c r="B295" s="578"/>
      <c r="C295" s="578"/>
      <c r="D295" s="578"/>
      <c r="E295" s="578"/>
      <c r="F295" s="578"/>
      <c r="G295" s="578"/>
      <c r="H295" s="578"/>
      <c r="I295" s="578"/>
      <c r="J295" s="578"/>
      <c r="K295" s="578"/>
      <c r="L295" s="235">
        <f>L294+L293+L291</f>
        <v>11.621667375605778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x14ac:dyDescent="0.25">
      <c r="A296" s="579" t="s">
        <v>668</v>
      </c>
      <c r="B296" s="236" t="s">
        <v>653</v>
      </c>
      <c r="C296" s="236" t="s">
        <v>672</v>
      </c>
      <c r="D296" s="237" t="s">
        <v>670</v>
      </c>
      <c r="E296" s="237">
        <v>1.272E-2</v>
      </c>
      <c r="F296" s="236"/>
      <c r="G296" s="236"/>
      <c r="H296" s="236"/>
      <c r="I296" s="236"/>
      <c r="J296" s="581">
        <f>Z11</f>
        <v>15.539415634837354</v>
      </c>
      <c r="K296" s="582"/>
      <c r="L296" s="238">
        <f t="shared" ref="L296:L297" si="30">E296*J296</f>
        <v>0.19766136687513114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x14ac:dyDescent="0.25">
      <c r="A297" s="580"/>
      <c r="B297" s="239" t="s">
        <v>733</v>
      </c>
      <c r="C297" s="239" t="s">
        <v>736</v>
      </c>
      <c r="D297" s="240" t="s">
        <v>670</v>
      </c>
      <c r="E297" s="240">
        <v>5.2999999999999998E-4</v>
      </c>
      <c r="F297" s="239"/>
      <c r="G297" s="239"/>
      <c r="H297" s="239"/>
      <c r="I297" s="239"/>
      <c r="J297" s="583">
        <f>Z23</f>
        <v>20.858420348058903</v>
      </c>
      <c r="K297" s="584"/>
      <c r="L297" s="238">
        <f t="shared" si="30"/>
        <v>1.1054962784471219E-2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x14ac:dyDescent="0.25">
      <c r="A298" s="560" t="s">
        <v>737</v>
      </c>
      <c r="B298" s="561"/>
      <c r="C298" s="561"/>
      <c r="D298" s="561"/>
      <c r="E298" s="561"/>
      <c r="F298" s="561"/>
      <c r="G298" s="561"/>
      <c r="H298" s="561"/>
      <c r="I298" s="561"/>
      <c r="J298" s="561"/>
      <c r="K298" s="539"/>
      <c r="L298" s="247">
        <f>L296+L297</f>
        <v>0.20871632965960235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5.75" thickBot="1" x14ac:dyDescent="0.3">
      <c r="A299" s="562" t="s">
        <v>738</v>
      </c>
      <c r="B299" s="563"/>
      <c r="C299" s="563"/>
      <c r="D299" s="563"/>
      <c r="E299" s="563"/>
      <c r="F299" s="563"/>
      <c r="G299" s="563"/>
      <c r="H299" s="563"/>
      <c r="I299" s="563"/>
      <c r="J299" s="563"/>
      <c r="K299" s="563"/>
      <c r="L299" s="242">
        <f>L298+L281+L277+L282</f>
        <v>562.03971899301541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x14ac:dyDescent="0.25">
      <c r="A300" s="149"/>
      <c r="B300" s="150"/>
      <c r="C300" s="150"/>
      <c r="D300" s="150"/>
      <c r="E300" s="201"/>
      <c r="F300" s="150"/>
      <c r="G300" s="150"/>
      <c r="H300" s="150"/>
      <c r="I300" s="150"/>
      <c r="J300" s="150"/>
      <c r="K300" s="150"/>
      <c r="L300" s="150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</row>
    <row r="302" spans="1:29" x14ac:dyDescent="0.25">
      <c r="B302" s="2"/>
      <c r="E302" s="2"/>
    </row>
  </sheetData>
  <sheetProtection password="F990" sheet="1" objects="1" scenarios="1"/>
  <mergeCells count="520"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L8" sqref="L8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31" t="s">
        <v>798</v>
      </c>
      <c r="B1" s="432"/>
      <c r="C1" s="432"/>
      <c r="D1" s="432"/>
      <c r="E1" s="432"/>
      <c r="F1" s="432"/>
      <c r="G1" s="432"/>
      <c r="H1" s="432"/>
      <c r="I1" s="432"/>
      <c r="J1" s="433"/>
    </row>
    <row r="2" spans="1:10" ht="18.75" x14ac:dyDescent="0.25">
      <c r="A2" s="436" t="s">
        <v>51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10" x14ac:dyDescent="0.25">
      <c r="A3" s="133" t="s">
        <v>11</v>
      </c>
      <c r="B3" s="437"/>
      <c r="C3" s="437"/>
      <c r="D3" s="437"/>
      <c r="E3" s="437"/>
      <c r="F3" s="437"/>
      <c r="G3" s="437"/>
      <c r="H3" s="437"/>
      <c r="I3" s="393" t="s">
        <v>15</v>
      </c>
      <c r="J3" s="393" t="s">
        <v>16</v>
      </c>
    </row>
    <row r="4" spans="1:10" x14ac:dyDescent="0.25">
      <c r="A4" s="133" t="s">
        <v>12</v>
      </c>
      <c r="B4" s="437"/>
      <c r="C4" s="437"/>
      <c r="D4" s="437"/>
      <c r="E4" s="437"/>
      <c r="F4" s="437"/>
      <c r="G4" s="437"/>
      <c r="H4" s="437"/>
      <c r="I4" s="438">
        <f>BDI!I3</f>
        <v>0.31126118815198645</v>
      </c>
      <c r="J4" s="124" t="str">
        <f>'PLANILHA ORÇAMENTÁRIA'!H4</f>
        <v>MA - janeiro/2018</v>
      </c>
    </row>
    <row r="5" spans="1:10" x14ac:dyDescent="0.25">
      <c r="A5" s="133" t="s">
        <v>13</v>
      </c>
      <c r="B5" s="437"/>
      <c r="C5" s="437"/>
      <c r="D5" s="437"/>
      <c r="E5" s="437"/>
      <c r="F5" s="437"/>
      <c r="G5" s="437"/>
      <c r="H5" s="437"/>
      <c r="I5" s="439"/>
      <c r="J5" s="393" t="str">
        <f>'PLANILHA ORÇAMENTÁRIA'!H5</f>
        <v>SICRO</v>
      </c>
    </row>
    <row r="6" spans="1:10" x14ac:dyDescent="0.25">
      <c r="A6" s="133" t="s">
        <v>14</v>
      </c>
      <c r="B6" s="437"/>
      <c r="C6" s="437"/>
      <c r="D6" s="437"/>
      <c r="E6" s="437"/>
      <c r="F6" s="437"/>
      <c r="G6" s="437"/>
      <c r="H6" s="437"/>
      <c r="I6" s="439"/>
      <c r="J6" s="124" t="str">
        <f>'PLANILHA ORÇAMENTÁRIA'!H6</f>
        <v>MA - Setembro/2017</v>
      </c>
    </row>
    <row r="7" spans="1:10" ht="15.75" x14ac:dyDescent="0.25">
      <c r="A7" s="435" t="s">
        <v>360</v>
      </c>
      <c r="B7" s="435"/>
      <c r="C7" s="435"/>
      <c r="D7" s="435"/>
      <c r="E7" s="435"/>
      <c r="F7" s="435"/>
      <c r="G7" s="435"/>
      <c r="H7" s="435"/>
      <c r="I7" s="435"/>
      <c r="J7" s="435"/>
    </row>
    <row r="8" spans="1:10" ht="15.75" x14ac:dyDescent="0.25">
      <c r="A8" s="435" t="s">
        <v>401</v>
      </c>
      <c r="B8" s="435"/>
      <c r="C8" s="435"/>
      <c r="D8" s="435"/>
      <c r="E8" s="435"/>
      <c r="F8" s="435"/>
      <c r="G8" s="435"/>
      <c r="H8" s="435"/>
      <c r="I8" s="435"/>
      <c r="J8" s="435"/>
    </row>
    <row r="9" spans="1:10" s="6" customFormat="1" ht="30" x14ac:dyDescent="0.25">
      <c r="A9" s="396" t="s">
        <v>349</v>
      </c>
      <c r="B9" s="396" t="s">
        <v>367</v>
      </c>
      <c r="C9" s="396" t="s">
        <v>1</v>
      </c>
      <c r="D9" s="396" t="s">
        <v>403</v>
      </c>
      <c r="E9" s="396" t="s">
        <v>407</v>
      </c>
      <c r="F9" s="396" t="s">
        <v>402</v>
      </c>
      <c r="G9" s="396" t="s">
        <v>404</v>
      </c>
      <c r="H9" s="396" t="s">
        <v>405</v>
      </c>
      <c r="I9" s="396" t="s">
        <v>365</v>
      </c>
      <c r="J9" s="396" t="s">
        <v>366</v>
      </c>
    </row>
    <row r="10" spans="1:10" x14ac:dyDescent="0.25">
      <c r="A10" s="127" t="s">
        <v>4</v>
      </c>
      <c r="B10" s="127" t="s">
        <v>16</v>
      </c>
      <c r="C10" s="127">
        <v>90778</v>
      </c>
      <c r="D10" s="249" t="s">
        <v>406</v>
      </c>
      <c r="E10" s="127" t="s">
        <v>408</v>
      </c>
      <c r="F10" s="248"/>
      <c r="G10" s="248"/>
      <c r="H10" s="127">
        <v>4</v>
      </c>
      <c r="I10" s="127">
        <v>88.44</v>
      </c>
      <c r="J10" s="250">
        <f>I10*F10*G10*H10</f>
        <v>0</v>
      </c>
    </row>
    <row r="11" spans="1:10" x14ac:dyDescent="0.25">
      <c r="A11" s="127" t="s">
        <v>369</v>
      </c>
      <c r="B11" s="127" t="s">
        <v>16</v>
      </c>
      <c r="C11" s="127">
        <v>90780</v>
      </c>
      <c r="D11" s="249" t="s">
        <v>409</v>
      </c>
      <c r="E11" s="127" t="s">
        <v>408</v>
      </c>
      <c r="F11" s="248"/>
      <c r="G11" s="248"/>
      <c r="H11" s="127">
        <v>4</v>
      </c>
      <c r="I11" s="127">
        <v>32.17</v>
      </c>
      <c r="J11" s="250">
        <f t="shared" ref="J11:J12" si="0">I11*F11*G11*H11</f>
        <v>0</v>
      </c>
    </row>
    <row r="12" spans="1:10" x14ac:dyDescent="0.25">
      <c r="A12" s="127" t="s">
        <v>370</v>
      </c>
      <c r="B12" s="127" t="s">
        <v>16</v>
      </c>
      <c r="C12" s="127">
        <v>90776</v>
      </c>
      <c r="D12" s="249" t="s">
        <v>410</v>
      </c>
      <c r="E12" s="127" t="s">
        <v>408</v>
      </c>
      <c r="F12" s="248"/>
      <c r="G12" s="248"/>
      <c r="H12" s="127">
        <v>4</v>
      </c>
      <c r="I12" s="127">
        <v>19.920000000000002</v>
      </c>
      <c r="J12" s="250">
        <f t="shared" si="0"/>
        <v>0</v>
      </c>
    </row>
    <row r="13" spans="1:10" x14ac:dyDescent="0.25">
      <c r="A13" s="434" t="s">
        <v>50</v>
      </c>
      <c r="B13" s="434"/>
      <c r="C13" s="434"/>
      <c r="D13" s="434"/>
      <c r="E13" s="434"/>
      <c r="F13" s="434"/>
      <c r="G13" s="434"/>
      <c r="H13" s="434"/>
      <c r="I13" s="434"/>
      <c r="J13" s="251">
        <f>SUM(J10:J12)</f>
        <v>0</v>
      </c>
    </row>
    <row r="14" spans="1:10" ht="15" customHeight="1" x14ac:dyDescent="0.25">
      <c r="A14" s="430" t="s">
        <v>780</v>
      </c>
      <c r="B14" s="430"/>
      <c r="C14" s="430"/>
      <c r="D14" s="430"/>
      <c r="E14" s="430"/>
      <c r="F14" s="430"/>
      <c r="G14" s="430"/>
      <c r="H14" s="430"/>
      <c r="I14" s="430"/>
      <c r="J14" s="430"/>
    </row>
    <row r="15" spans="1:10" ht="90" customHeight="1" x14ac:dyDescent="0.25">
      <c r="A15" s="429" t="s">
        <v>586</v>
      </c>
      <c r="B15" s="429"/>
      <c r="C15" s="429"/>
      <c r="D15" s="429"/>
      <c r="E15" s="429"/>
      <c r="F15" s="429"/>
      <c r="G15" s="429"/>
      <c r="H15" s="429"/>
      <c r="I15" s="429"/>
      <c r="J15" s="429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topLeftCell="A36" zoomScale="85" zoomScaleNormal="70" zoomScaleSheetLayoutView="85" workbookViewId="0">
      <selection activeCell="A46" activeCellId="8" sqref="A2:N2 A3:A6 M3:N6 A7:N9 A10:B40 I10:N40 C30:H30 A41:N42 A46:N47"/>
    </sheetView>
  </sheetViews>
  <sheetFormatPr defaultRowHeight="15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31" t="s">
        <v>798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1"/>
    </row>
    <row r="2" spans="1:14" ht="18.75" x14ac:dyDescent="0.25">
      <c r="A2" s="436" t="s">
        <v>542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14" x14ac:dyDescent="0.25">
      <c r="A3" s="122" t="s">
        <v>11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9" t="s">
        <v>15</v>
      </c>
      <c r="N3" s="393" t="s">
        <v>16</v>
      </c>
    </row>
    <row r="4" spans="1:14" x14ac:dyDescent="0.25">
      <c r="A4" s="122" t="s">
        <v>12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9"/>
      <c r="N4" s="124" t="str">
        <f>'PLANILHA ORÇAMENTÁRIA'!H4</f>
        <v>MA - janeiro/2018</v>
      </c>
    </row>
    <row r="5" spans="1:14" x14ac:dyDescent="0.25">
      <c r="A5" s="122" t="s">
        <v>13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42">
        <f>[1]BDI!I3</f>
        <v>0.31126118815198645</v>
      </c>
      <c r="N5" s="132" t="str">
        <f>'PLANILHA ORÇAMENTÁRIA'!H5</f>
        <v>SICRO</v>
      </c>
    </row>
    <row r="6" spans="1:14" x14ac:dyDescent="0.25">
      <c r="A6" s="122" t="s">
        <v>14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42"/>
      <c r="N6" s="124" t="str">
        <f>'PLANILHA ORÇAMENTÁRIA'!H6</f>
        <v>MA - Setembro/2017</v>
      </c>
    </row>
    <row r="7" spans="1:14" ht="22.5" customHeight="1" x14ac:dyDescent="0.25">
      <c r="A7" s="435" t="s">
        <v>400</v>
      </c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</row>
    <row r="8" spans="1:14" ht="20.25" customHeight="1" x14ac:dyDescent="0.25">
      <c r="A8" s="435" t="s">
        <v>361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</row>
    <row r="9" spans="1:14" ht="30" x14ac:dyDescent="0.25">
      <c r="A9" s="396" t="s">
        <v>336</v>
      </c>
      <c r="B9" s="396" t="s">
        <v>362</v>
      </c>
      <c r="C9" s="396" t="s">
        <v>363</v>
      </c>
      <c r="D9" s="396" t="s">
        <v>364</v>
      </c>
      <c r="E9" s="396" t="s">
        <v>744</v>
      </c>
      <c r="F9" s="396" t="s">
        <v>745</v>
      </c>
      <c r="G9" s="396" t="s">
        <v>746</v>
      </c>
      <c r="H9" s="396" t="s">
        <v>3</v>
      </c>
      <c r="I9" s="396" t="s">
        <v>543</v>
      </c>
      <c r="J9" s="396" t="s">
        <v>747</v>
      </c>
      <c r="K9" s="126" t="s">
        <v>366</v>
      </c>
      <c r="L9" s="396" t="s">
        <v>367</v>
      </c>
      <c r="M9" s="396" t="s">
        <v>1</v>
      </c>
      <c r="N9" s="396" t="s">
        <v>368</v>
      </c>
    </row>
    <row r="10" spans="1:14" ht="60" x14ac:dyDescent="0.25">
      <c r="A10" s="127" t="s">
        <v>748</v>
      </c>
      <c r="B10" s="128" t="s">
        <v>374</v>
      </c>
      <c r="C10" s="129"/>
      <c r="D10" s="129"/>
      <c r="E10" s="129"/>
      <c r="F10" s="129"/>
      <c r="G10" s="129"/>
      <c r="H10" s="129"/>
      <c r="I10" s="394">
        <v>0.5</v>
      </c>
      <c r="J10" s="394">
        <v>175.63579999999999</v>
      </c>
      <c r="K10" s="258" t="e">
        <f>(((F10*E10*I10)/G10)*J10)*H10</f>
        <v>#DIV/0!</v>
      </c>
      <c r="L10" s="394" t="s">
        <v>17</v>
      </c>
      <c r="M10" s="394" t="s">
        <v>372</v>
      </c>
      <c r="N10" s="128" t="s">
        <v>371</v>
      </c>
    </row>
    <row r="11" spans="1:14" ht="45" x14ac:dyDescent="0.25">
      <c r="A11" s="127" t="s">
        <v>749</v>
      </c>
      <c r="B11" s="252" t="s">
        <v>375</v>
      </c>
      <c r="C11" s="129"/>
      <c r="D11" s="129"/>
      <c r="E11" s="129"/>
      <c r="F11" s="129"/>
      <c r="G11" s="129"/>
      <c r="H11" s="129"/>
      <c r="I11" s="394">
        <v>0.5</v>
      </c>
      <c r="J11" s="394">
        <v>175.63579999999999</v>
      </c>
      <c r="K11" s="258" t="e">
        <f t="shared" ref="K11:K29" si="0">(((F11*E11*I11)/G11)*J11)*H11</f>
        <v>#DIV/0!</v>
      </c>
      <c r="L11" s="394" t="s">
        <v>17</v>
      </c>
      <c r="M11" s="394" t="s">
        <v>372</v>
      </c>
      <c r="N11" s="128" t="s">
        <v>371</v>
      </c>
    </row>
    <row r="12" spans="1:14" ht="60" x14ac:dyDescent="0.25">
      <c r="A12" s="127" t="s">
        <v>750</v>
      </c>
      <c r="B12" s="128" t="s">
        <v>376</v>
      </c>
      <c r="C12" s="129"/>
      <c r="D12" s="129"/>
      <c r="E12" s="129"/>
      <c r="F12" s="129"/>
      <c r="G12" s="129"/>
      <c r="H12" s="129"/>
      <c r="I12" s="394">
        <v>0.5</v>
      </c>
      <c r="J12" s="394">
        <v>175.63579999999999</v>
      </c>
      <c r="K12" s="258" t="e">
        <f t="shared" si="0"/>
        <v>#DIV/0!</v>
      </c>
      <c r="L12" s="394" t="s">
        <v>17</v>
      </c>
      <c r="M12" s="394" t="s">
        <v>372</v>
      </c>
      <c r="N12" s="128" t="s">
        <v>371</v>
      </c>
    </row>
    <row r="13" spans="1:14" ht="48.75" customHeight="1" x14ac:dyDescent="0.25">
      <c r="A13" s="127" t="s">
        <v>751</v>
      </c>
      <c r="B13" s="128" t="s">
        <v>377</v>
      </c>
      <c r="C13" s="129"/>
      <c r="D13" s="129"/>
      <c r="E13" s="129"/>
      <c r="F13" s="129"/>
      <c r="G13" s="129"/>
      <c r="H13" s="129"/>
      <c r="I13" s="394">
        <v>0.5</v>
      </c>
      <c r="J13" s="394">
        <v>175.63579999999999</v>
      </c>
      <c r="K13" s="258" t="e">
        <f t="shared" si="0"/>
        <v>#DIV/0!</v>
      </c>
      <c r="L13" s="394" t="s">
        <v>17</v>
      </c>
      <c r="M13" s="394" t="s">
        <v>372</v>
      </c>
      <c r="N13" s="128" t="s">
        <v>371</v>
      </c>
    </row>
    <row r="14" spans="1:14" ht="45" x14ac:dyDescent="0.25">
      <c r="A14" s="127" t="s">
        <v>752</v>
      </c>
      <c r="B14" s="128" t="s">
        <v>378</v>
      </c>
      <c r="C14" s="129"/>
      <c r="D14" s="129"/>
      <c r="E14" s="129"/>
      <c r="F14" s="129"/>
      <c r="G14" s="129"/>
      <c r="H14" s="129"/>
      <c r="I14" s="394">
        <v>1</v>
      </c>
      <c r="J14" s="394">
        <v>175.63579999999999</v>
      </c>
      <c r="K14" s="258" t="e">
        <f t="shared" si="0"/>
        <v>#DIV/0!</v>
      </c>
      <c r="L14" s="394" t="s">
        <v>17</v>
      </c>
      <c r="M14" s="394" t="s">
        <v>372</v>
      </c>
      <c r="N14" s="128" t="s">
        <v>371</v>
      </c>
    </row>
    <row r="15" spans="1:14" ht="45" x14ac:dyDescent="0.25">
      <c r="A15" s="127" t="s">
        <v>753</v>
      </c>
      <c r="B15" s="128" t="s">
        <v>379</v>
      </c>
      <c r="C15" s="129"/>
      <c r="D15" s="129"/>
      <c r="E15" s="129"/>
      <c r="F15" s="129"/>
      <c r="G15" s="129"/>
      <c r="H15" s="129"/>
      <c r="I15" s="394">
        <v>0.33300000000000002</v>
      </c>
      <c r="J15" s="394">
        <v>175.63579999999999</v>
      </c>
      <c r="K15" s="258" t="e">
        <f t="shared" si="0"/>
        <v>#DIV/0!</v>
      </c>
      <c r="L15" s="394" t="s">
        <v>17</v>
      </c>
      <c r="M15" s="394" t="s">
        <v>372</v>
      </c>
      <c r="N15" s="128" t="s">
        <v>371</v>
      </c>
    </row>
    <row r="16" spans="1:14" ht="45" x14ac:dyDescent="0.25">
      <c r="A16" s="127" t="s">
        <v>754</v>
      </c>
      <c r="B16" s="128" t="s">
        <v>380</v>
      </c>
      <c r="C16" s="129"/>
      <c r="D16" s="129"/>
      <c r="E16" s="129"/>
      <c r="F16" s="129"/>
      <c r="G16" s="129"/>
      <c r="H16" s="129"/>
      <c r="I16" s="394">
        <v>0.33300000000000002</v>
      </c>
      <c r="J16" s="394">
        <v>175.63579999999999</v>
      </c>
      <c r="K16" s="258" t="e">
        <f t="shared" si="0"/>
        <v>#DIV/0!</v>
      </c>
      <c r="L16" s="394" t="s">
        <v>17</v>
      </c>
      <c r="M16" s="394" t="s">
        <v>372</v>
      </c>
      <c r="N16" s="128" t="s">
        <v>371</v>
      </c>
    </row>
    <row r="17" spans="1:14" ht="45" x14ac:dyDescent="0.25">
      <c r="A17" s="127" t="s">
        <v>755</v>
      </c>
      <c r="B17" s="253" t="s">
        <v>381</v>
      </c>
      <c r="C17" s="129"/>
      <c r="D17" s="129"/>
      <c r="E17" s="129"/>
      <c r="F17" s="129"/>
      <c r="G17" s="129"/>
      <c r="H17" s="129"/>
      <c r="I17" s="394">
        <v>0.5</v>
      </c>
      <c r="J17" s="394">
        <v>175.63579999999999</v>
      </c>
      <c r="K17" s="258" t="e">
        <f t="shared" si="0"/>
        <v>#DIV/0!</v>
      </c>
      <c r="L17" s="394" t="s">
        <v>17</v>
      </c>
      <c r="M17" s="394" t="s">
        <v>372</v>
      </c>
      <c r="N17" s="128" t="s">
        <v>371</v>
      </c>
    </row>
    <row r="18" spans="1:14" ht="30" x14ac:dyDescent="0.25">
      <c r="A18" s="127" t="s">
        <v>756</v>
      </c>
      <c r="B18" s="253" t="s">
        <v>382</v>
      </c>
      <c r="C18" s="129"/>
      <c r="D18" s="129"/>
      <c r="E18" s="129"/>
      <c r="F18" s="129"/>
      <c r="G18" s="129"/>
      <c r="H18" s="129"/>
      <c r="I18" s="394">
        <v>1</v>
      </c>
      <c r="J18" s="394">
        <v>175.63579999999999</v>
      </c>
      <c r="K18" s="258" t="e">
        <f t="shared" si="0"/>
        <v>#DIV/0!</v>
      </c>
      <c r="L18" s="394" t="s">
        <v>17</v>
      </c>
      <c r="M18" s="394" t="s">
        <v>372</v>
      </c>
      <c r="N18" s="128" t="s">
        <v>371</v>
      </c>
    </row>
    <row r="19" spans="1:14" ht="45" x14ac:dyDescent="0.25">
      <c r="A19" s="127" t="s">
        <v>757</v>
      </c>
      <c r="B19" s="253" t="s">
        <v>383</v>
      </c>
      <c r="C19" s="129"/>
      <c r="D19" s="129"/>
      <c r="E19" s="129"/>
      <c r="F19" s="129"/>
      <c r="G19" s="129"/>
      <c r="H19" s="129"/>
      <c r="I19" s="394">
        <v>0.5</v>
      </c>
      <c r="J19" s="394">
        <v>175.63579999999999</v>
      </c>
      <c r="K19" s="258" t="e">
        <f t="shared" si="0"/>
        <v>#DIV/0!</v>
      </c>
      <c r="L19" s="394" t="s">
        <v>17</v>
      </c>
      <c r="M19" s="394" t="s">
        <v>372</v>
      </c>
      <c r="N19" s="128" t="s">
        <v>371</v>
      </c>
    </row>
    <row r="20" spans="1:14" ht="30" x14ac:dyDescent="0.25">
      <c r="A20" s="127" t="s">
        <v>758</v>
      </c>
      <c r="B20" s="253" t="s">
        <v>384</v>
      </c>
      <c r="C20" s="129"/>
      <c r="D20" s="129"/>
      <c r="E20" s="129"/>
      <c r="F20" s="129"/>
      <c r="G20" s="129"/>
      <c r="H20" s="129"/>
      <c r="I20" s="394">
        <v>0.33</v>
      </c>
      <c r="J20" s="394">
        <v>175.63579999999999</v>
      </c>
      <c r="K20" s="258" t="e">
        <f t="shared" si="0"/>
        <v>#DIV/0!</v>
      </c>
      <c r="L20" s="394" t="s">
        <v>17</v>
      </c>
      <c r="M20" s="394" t="s">
        <v>372</v>
      </c>
      <c r="N20" s="128" t="s">
        <v>371</v>
      </c>
    </row>
    <row r="21" spans="1:14" ht="45" x14ac:dyDescent="0.25">
      <c r="A21" s="127" t="s">
        <v>759</v>
      </c>
      <c r="B21" s="253" t="s">
        <v>385</v>
      </c>
      <c r="C21" s="129"/>
      <c r="D21" s="129"/>
      <c r="E21" s="129"/>
      <c r="F21" s="129"/>
      <c r="G21" s="129"/>
      <c r="H21" s="129"/>
      <c r="I21" s="394">
        <v>1</v>
      </c>
      <c r="J21" s="394">
        <v>175.63579999999999</v>
      </c>
      <c r="K21" s="258" t="e">
        <f t="shared" si="0"/>
        <v>#DIV/0!</v>
      </c>
      <c r="L21" s="394" t="s">
        <v>17</v>
      </c>
      <c r="M21" s="394" t="s">
        <v>372</v>
      </c>
      <c r="N21" s="128" t="s">
        <v>371</v>
      </c>
    </row>
    <row r="22" spans="1:14" ht="30" x14ac:dyDescent="0.25">
      <c r="A22" s="127" t="s">
        <v>760</v>
      </c>
      <c r="B22" s="253" t="s">
        <v>386</v>
      </c>
      <c r="C22" s="129"/>
      <c r="D22" s="129"/>
      <c r="E22" s="129"/>
      <c r="F22" s="129"/>
      <c r="G22" s="129"/>
      <c r="H22" s="129"/>
      <c r="I22" s="394">
        <v>1</v>
      </c>
      <c r="J22" s="394">
        <v>175.63579999999999</v>
      </c>
      <c r="K22" s="258" t="e">
        <f t="shared" si="0"/>
        <v>#DIV/0!</v>
      </c>
      <c r="L22" s="394" t="s">
        <v>17</v>
      </c>
      <c r="M22" s="394" t="s">
        <v>372</v>
      </c>
      <c r="N22" s="128" t="s">
        <v>371</v>
      </c>
    </row>
    <row r="23" spans="1:14" ht="30" x14ac:dyDescent="0.25">
      <c r="A23" s="127" t="s">
        <v>761</v>
      </c>
      <c r="B23" s="253" t="s">
        <v>387</v>
      </c>
      <c r="C23" s="129"/>
      <c r="D23" s="129"/>
      <c r="E23" s="129"/>
      <c r="F23" s="129"/>
      <c r="G23" s="129"/>
      <c r="H23" s="129"/>
      <c r="I23" s="394">
        <v>0.2</v>
      </c>
      <c r="J23" s="394">
        <v>175.63579999999999</v>
      </c>
      <c r="K23" s="258" t="e">
        <f t="shared" si="0"/>
        <v>#DIV/0!</v>
      </c>
      <c r="L23" s="394" t="s">
        <v>17</v>
      </c>
      <c r="M23" s="394" t="s">
        <v>372</v>
      </c>
      <c r="N23" s="128" t="s">
        <v>371</v>
      </c>
    </row>
    <row r="24" spans="1:14" ht="45" x14ac:dyDescent="0.25">
      <c r="A24" s="127" t="s">
        <v>762</v>
      </c>
      <c r="B24" s="249" t="s">
        <v>442</v>
      </c>
      <c r="C24" s="129"/>
      <c r="D24" s="129"/>
      <c r="E24" s="129"/>
      <c r="F24" s="129"/>
      <c r="G24" s="129"/>
      <c r="H24" s="129"/>
      <c r="I24" s="394">
        <v>0.5</v>
      </c>
      <c r="J24" s="394">
        <v>175.63579999999999</v>
      </c>
      <c r="K24" s="258" t="e">
        <f t="shared" si="0"/>
        <v>#DIV/0!</v>
      </c>
      <c r="L24" s="394" t="s">
        <v>17</v>
      </c>
      <c r="M24" s="394" t="s">
        <v>372</v>
      </c>
      <c r="N24" s="128" t="s">
        <v>371</v>
      </c>
    </row>
    <row r="25" spans="1:14" ht="30" x14ac:dyDescent="0.25">
      <c r="A25" s="127" t="s">
        <v>763</v>
      </c>
      <c r="B25" s="253" t="s">
        <v>388</v>
      </c>
      <c r="C25" s="129"/>
      <c r="D25" s="129"/>
      <c r="E25" s="129"/>
      <c r="F25" s="129"/>
      <c r="G25" s="129"/>
      <c r="H25" s="129"/>
      <c r="I25" s="394">
        <v>0.5</v>
      </c>
      <c r="J25" s="394">
        <v>175.63579999999999</v>
      </c>
      <c r="K25" s="258" t="e">
        <f t="shared" si="0"/>
        <v>#DIV/0!</v>
      </c>
      <c r="L25" s="394" t="s">
        <v>17</v>
      </c>
      <c r="M25" s="394" t="s">
        <v>372</v>
      </c>
      <c r="N25" s="128" t="s">
        <v>371</v>
      </c>
    </row>
    <row r="26" spans="1:14" ht="30" x14ac:dyDescent="0.25">
      <c r="A26" s="127" t="s">
        <v>764</v>
      </c>
      <c r="B26" s="254" t="s">
        <v>548</v>
      </c>
      <c r="C26" s="130"/>
      <c r="D26" s="130"/>
      <c r="E26" s="130"/>
      <c r="F26" s="130"/>
      <c r="G26" s="130"/>
      <c r="H26" s="130"/>
      <c r="I26" s="394">
        <v>0.5</v>
      </c>
      <c r="J26" s="394">
        <v>175.63579999999999</v>
      </c>
      <c r="K26" s="258" t="e">
        <f t="shared" si="0"/>
        <v>#DIV/0!</v>
      </c>
      <c r="L26" s="394" t="s">
        <v>17</v>
      </c>
      <c r="M26" s="394" t="s">
        <v>802</v>
      </c>
      <c r="N26" s="128" t="s">
        <v>371</v>
      </c>
    </row>
    <row r="27" spans="1:14" ht="30" x14ac:dyDescent="0.25">
      <c r="A27" s="127" t="s">
        <v>765</v>
      </c>
      <c r="B27" s="254" t="s">
        <v>550</v>
      </c>
      <c r="C27" s="130"/>
      <c r="D27" s="130"/>
      <c r="E27" s="130"/>
      <c r="F27" s="130"/>
      <c r="G27" s="130"/>
      <c r="H27" s="130"/>
      <c r="I27" s="394">
        <v>1</v>
      </c>
      <c r="J27" s="394">
        <v>175.63579999999999</v>
      </c>
      <c r="K27" s="258" t="e">
        <f t="shared" si="0"/>
        <v>#DIV/0!</v>
      </c>
      <c r="L27" s="394" t="s">
        <v>17</v>
      </c>
      <c r="M27" s="394" t="s">
        <v>803</v>
      </c>
      <c r="N27" s="128" t="s">
        <v>371</v>
      </c>
    </row>
    <row r="28" spans="1:14" ht="30" x14ac:dyDescent="0.25">
      <c r="A28" s="127" t="s">
        <v>766</v>
      </c>
      <c r="B28" s="254" t="s">
        <v>552</v>
      </c>
      <c r="C28" s="130"/>
      <c r="D28" s="130"/>
      <c r="E28" s="130"/>
      <c r="F28" s="130"/>
      <c r="G28" s="130"/>
      <c r="H28" s="130"/>
      <c r="I28" s="394">
        <v>0.5</v>
      </c>
      <c r="J28" s="394">
        <v>175.63579999999999</v>
      </c>
      <c r="K28" s="258" t="e">
        <f t="shared" si="0"/>
        <v>#DIV/0!</v>
      </c>
      <c r="L28" s="394" t="s">
        <v>17</v>
      </c>
      <c r="M28" s="394" t="s">
        <v>804</v>
      </c>
      <c r="N28" s="128" t="s">
        <v>371</v>
      </c>
    </row>
    <row r="29" spans="1:14" ht="45" x14ac:dyDescent="0.25">
      <c r="A29" s="127" t="s">
        <v>767</v>
      </c>
      <c r="B29" s="254" t="s">
        <v>378</v>
      </c>
      <c r="C29" s="130"/>
      <c r="D29" s="130"/>
      <c r="E29" s="130"/>
      <c r="F29" s="130"/>
      <c r="G29" s="130"/>
      <c r="H29" s="130"/>
      <c r="I29" s="394">
        <v>1</v>
      </c>
      <c r="J29" s="394">
        <v>175.63579999999999</v>
      </c>
      <c r="K29" s="258" t="e">
        <f t="shared" si="0"/>
        <v>#DIV/0!</v>
      </c>
      <c r="L29" s="394" t="s">
        <v>17</v>
      </c>
      <c r="M29" s="394" t="s">
        <v>805</v>
      </c>
      <c r="N29" s="128" t="s">
        <v>371</v>
      </c>
    </row>
    <row r="30" spans="1:14" ht="30" x14ac:dyDescent="0.25">
      <c r="A30" s="396" t="s">
        <v>337</v>
      </c>
      <c r="B30" s="396" t="s">
        <v>768</v>
      </c>
      <c r="C30" s="396" t="s">
        <v>363</v>
      </c>
      <c r="D30" s="396" t="s">
        <v>364</v>
      </c>
      <c r="E30" s="396" t="s">
        <v>744</v>
      </c>
      <c r="F30" s="396" t="s">
        <v>745</v>
      </c>
      <c r="G30" s="396" t="s">
        <v>746</v>
      </c>
      <c r="H30" s="396" t="s">
        <v>3</v>
      </c>
      <c r="I30" s="396" t="s">
        <v>543</v>
      </c>
      <c r="J30" s="396" t="s">
        <v>747</v>
      </c>
      <c r="K30" s="126" t="s">
        <v>366</v>
      </c>
      <c r="L30" s="396" t="s">
        <v>367</v>
      </c>
      <c r="M30" s="396" t="s">
        <v>1</v>
      </c>
      <c r="N30" s="396" t="s">
        <v>368</v>
      </c>
    </row>
    <row r="31" spans="1:14" ht="60" x14ac:dyDescent="0.25">
      <c r="A31" s="255" t="s">
        <v>769</v>
      </c>
      <c r="B31" s="256" t="s">
        <v>440</v>
      </c>
      <c r="C31" s="130"/>
      <c r="D31" s="130"/>
      <c r="E31" s="130"/>
      <c r="F31" s="130"/>
      <c r="G31" s="130"/>
      <c r="H31" s="130"/>
      <c r="I31" s="394">
        <v>1</v>
      </c>
      <c r="J31" s="255">
        <v>145.56</v>
      </c>
      <c r="K31" s="258" t="e">
        <f>(((F31*E31*I31)/G31)*J31)*H31</f>
        <v>#DIV/0!</v>
      </c>
      <c r="L31" s="255" t="s">
        <v>16</v>
      </c>
      <c r="M31" s="255">
        <v>5901</v>
      </c>
      <c r="N31" s="255" t="s">
        <v>373</v>
      </c>
    </row>
    <row r="32" spans="1:14" ht="60" x14ac:dyDescent="0.25">
      <c r="A32" s="255" t="s">
        <v>770</v>
      </c>
      <c r="B32" s="256" t="s">
        <v>389</v>
      </c>
      <c r="C32" s="130"/>
      <c r="D32" s="130"/>
      <c r="E32" s="130"/>
      <c r="F32" s="130"/>
      <c r="G32" s="130"/>
      <c r="H32" s="130"/>
      <c r="I32" s="394">
        <v>1</v>
      </c>
      <c r="J32" s="255">
        <v>150.77000000000001</v>
      </c>
      <c r="K32" s="258" t="e">
        <f t="shared" ref="K32:K40" si="1">(((F32*E32*I32)/G32)*J32)*H32</f>
        <v>#DIV/0!</v>
      </c>
      <c r="L32" s="255" t="s">
        <v>16</v>
      </c>
      <c r="M32" s="255">
        <v>83362</v>
      </c>
      <c r="N32" s="255" t="s">
        <v>373</v>
      </c>
    </row>
    <row r="33" spans="1:14" ht="45" x14ac:dyDescent="0.25">
      <c r="A33" s="255" t="s">
        <v>771</v>
      </c>
      <c r="B33" s="257" t="s">
        <v>390</v>
      </c>
      <c r="C33" s="130"/>
      <c r="D33" s="130"/>
      <c r="E33" s="130"/>
      <c r="F33" s="130"/>
      <c r="G33" s="130"/>
      <c r="H33" s="130"/>
      <c r="I33" s="394">
        <v>1</v>
      </c>
      <c r="J33" s="255">
        <v>146.19999999999999</v>
      </c>
      <c r="K33" s="258" t="e">
        <f t="shared" si="1"/>
        <v>#DIV/0!</v>
      </c>
      <c r="L33" s="255" t="s">
        <v>16</v>
      </c>
      <c r="M33" s="255">
        <v>5811</v>
      </c>
      <c r="N33" s="255" t="s">
        <v>373</v>
      </c>
    </row>
    <row r="34" spans="1:14" ht="45" x14ac:dyDescent="0.25">
      <c r="A34" s="255" t="s">
        <v>772</v>
      </c>
      <c r="B34" s="257" t="s">
        <v>391</v>
      </c>
      <c r="C34" s="130"/>
      <c r="D34" s="130"/>
      <c r="E34" s="130"/>
      <c r="F34" s="130"/>
      <c r="G34" s="130"/>
      <c r="H34" s="130"/>
      <c r="I34" s="394">
        <v>1</v>
      </c>
      <c r="J34" s="255">
        <v>157.21</v>
      </c>
      <c r="K34" s="258" t="e">
        <f t="shared" si="1"/>
        <v>#DIV/0!</v>
      </c>
      <c r="L34" s="255" t="s">
        <v>16</v>
      </c>
      <c r="M34" s="255">
        <v>96035</v>
      </c>
      <c r="N34" s="255" t="s">
        <v>373</v>
      </c>
    </row>
    <row r="35" spans="1:14" ht="60" x14ac:dyDescent="0.25">
      <c r="A35" s="255" t="s">
        <v>773</v>
      </c>
      <c r="B35" s="254" t="s">
        <v>392</v>
      </c>
      <c r="C35" s="130"/>
      <c r="D35" s="130"/>
      <c r="E35" s="130"/>
      <c r="F35" s="130"/>
      <c r="G35" s="130"/>
      <c r="H35" s="130"/>
      <c r="I35" s="394">
        <v>1</v>
      </c>
      <c r="J35" s="255">
        <v>207.15</v>
      </c>
      <c r="K35" s="258" t="e">
        <f t="shared" si="1"/>
        <v>#DIV/0!</v>
      </c>
      <c r="L35" s="255" t="s">
        <v>16</v>
      </c>
      <c r="M35" s="255">
        <v>89883</v>
      </c>
      <c r="N35" s="255" t="s">
        <v>373</v>
      </c>
    </row>
    <row r="36" spans="1:14" ht="60" x14ac:dyDescent="0.25">
      <c r="A36" s="255" t="s">
        <v>774</v>
      </c>
      <c r="B36" s="254" t="s">
        <v>393</v>
      </c>
      <c r="C36" s="130"/>
      <c r="D36" s="130"/>
      <c r="E36" s="130"/>
      <c r="F36" s="130"/>
      <c r="G36" s="130"/>
      <c r="H36" s="130"/>
      <c r="I36" s="394">
        <v>1</v>
      </c>
      <c r="J36" s="255">
        <v>185.08</v>
      </c>
      <c r="K36" s="258" t="e">
        <f t="shared" si="1"/>
        <v>#DIV/0!</v>
      </c>
      <c r="L36" s="255" t="s">
        <v>16</v>
      </c>
      <c r="M36" s="255">
        <v>89876</v>
      </c>
      <c r="N36" s="255" t="s">
        <v>373</v>
      </c>
    </row>
    <row r="37" spans="1:14" ht="60" x14ac:dyDescent="0.25">
      <c r="A37" s="255" t="s">
        <v>775</v>
      </c>
      <c r="B37" s="254" t="s">
        <v>394</v>
      </c>
      <c r="C37" s="130"/>
      <c r="D37" s="130"/>
      <c r="E37" s="130"/>
      <c r="F37" s="130"/>
      <c r="G37" s="130"/>
      <c r="H37" s="130"/>
      <c r="I37" s="394">
        <v>1</v>
      </c>
      <c r="J37" s="255">
        <v>217.1</v>
      </c>
      <c r="K37" s="258" t="e">
        <f t="shared" si="1"/>
        <v>#DIV/0!</v>
      </c>
      <c r="L37" s="255" t="s">
        <v>16</v>
      </c>
      <c r="M37" s="255">
        <v>91645</v>
      </c>
      <c r="N37" s="255" t="s">
        <v>373</v>
      </c>
    </row>
    <row r="38" spans="1:14" ht="60" x14ac:dyDescent="0.25">
      <c r="A38" s="255" t="s">
        <v>776</v>
      </c>
      <c r="B38" s="254" t="s">
        <v>549</v>
      </c>
      <c r="C38" s="130"/>
      <c r="D38" s="130"/>
      <c r="E38" s="130"/>
      <c r="F38" s="130"/>
      <c r="G38" s="130"/>
      <c r="H38" s="130"/>
      <c r="I38" s="394">
        <v>1</v>
      </c>
      <c r="J38" s="255">
        <v>120.61</v>
      </c>
      <c r="K38" s="258" t="e">
        <f t="shared" si="1"/>
        <v>#DIV/0!</v>
      </c>
      <c r="L38" s="255" t="s">
        <v>16</v>
      </c>
      <c r="M38" s="255" t="s">
        <v>554</v>
      </c>
      <c r="N38" s="255" t="s">
        <v>373</v>
      </c>
    </row>
    <row r="39" spans="1:14" ht="60" x14ac:dyDescent="0.25">
      <c r="A39" s="255" t="s">
        <v>777</v>
      </c>
      <c r="B39" s="254" t="s">
        <v>551</v>
      </c>
      <c r="C39" s="130"/>
      <c r="D39" s="130"/>
      <c r="E39" s="130"/>
      <c r="F39" s="130"/>
      <c r="G39" s="130"/>
      <c r="H39" s="130"/>
      <c r="I39" s="394">
        <v>1</v>
      </c>
      <c r="J39" s="255">
        <v>150.58000000000001</v>
      </c>
      <c r="K39" s="258" t="e">
        <f t="shared" si="1"/>
        <v>#DIV/0!</v>
      </c>
      <c r="L39" s="255" t="s">
        <v>16</v>
      </c>
      <c r="M39" s="255" t="s">
        <v>555</v>
      </c>
      <c r="N39" s="255" t="s">
        <v>373</v>
      </c>
    </row>
    <row r="40" spans="1:14" ht="60" x14ac:dyDescent="0.25">
      <c r="A40" s="255" t="s">
        <v>778</v>
      </c>
      <c r="B40" s="254" t="s">
        <v>557</v>
      </c>
      <c r="C40" s="130"/>
      <c r="D40" s="130"/>
      <c r="E40" s="130"/>
      <c r="F40" s="130"/>
      <c r="G40" s="130"/>
      <c r="H40" s="130"/>
      <c r="I40" s="394">
        <v>1</v>
      </c>
      <c r="J40" s="255">
        <v>191.34</v>
      </c>
      <c r="K40" s="258" t="e">
        <f t="shared" si="1"/>
        <v>#DIV/0!</v>
      </c>
      <c r="L40" s="255" t="s">
        <v>16</v>
      </c>
      <c r="M40" s="255" t="s">
        <v>556</v>
      </c>
      <c r="N40" s="255" t="s">
        <v>373</v>
      </c>
    </row>
    <row r="41" spans="1:14" x14ac:dyDescent="0.25">
      <c r="A41" s="434" t="s">
        <v>50</v>
      </c>
      <c r="B41" s="443"/>
      <c r="C41" s="443"/>
      <c r="D41" s="443"/>
      <c r="E41" s="443"/>
      <c r="F41" s="443"/>
      <c r="G41" s="443"/>
      <c r="H41" s="443"/>
      <c r="I41" s="443"/>
      <c r="J41" s="443"/>
      <c r="K41" s="259" t="e">
        <f>SUM(K10:K40)</f>
        <v>#DIV/0!</v>
      </c>
      <c r="L41" s="260"/>
      <c r="M41" s="260"/>
      <c r="N41" s="260"/>
    </row>
    <row r="42" spans="1:14" ht="46.5" customHeight="1" x14ac:dyDescent="0.25">
      <c r="A42" s="392" t="s">
        <v>779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  <c r="N42" s="443"/>
    </row>
    <row r="43" spans="1:14" ht="24.75" customHeight="1" x14ac:dyDescent="0.25">
      <c r="A43" s="131" t="s">
        <v>395</v>
      </c>
      <c r="B43" s="444" t="s">
        <v>454</v>
      </c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</row>
    <row r="44" spans="1:14" ht="36.75" customHeight="1" x14ac:dyDescent="0.25">
      <c r="A44" s="131" t="s">
        <v>396</v>
      </c>
      <c r="B44" s="444" t="s">
        <v>546</v>
      </c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</row>
    <row r="45" spans="1:14" ht="46.5" customHeight="1" x14ac:dyDescent="0.25">
      <c r="A45" s="131" t="s">
        <v>397</v>
      </c>
      <c r="B45" s="444" t="s">
        <v>547</v>
      </c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</row>
    <row r="46" spans="1:14" ht="29.25" customHeight="1" x14ac:dyDescent="0.25">
      <c r="A46" s="429"/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</row>
    <row r="47" spans="1:14" ht="90" customHeight="1" x14ac:dyDescent="0.25">
      <c r="A47" s="429" t="s">
        <v>587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553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553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1:J41"/>
    <mergeCell ref="B42:N42"/>
    <mergeCell ref="B43:N43"/>
    <mergeCell ref="A46:N46"/>
    <mergeCell ref="A47:N47"/>
    <mergeCell ref="B44:N44"/>
    <mergeCell ref="B45:N4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topLeftCell="A10" zoomScale="90" zoomScaleNormal="100" zoomScaleSheetLayoutView="90" workbookViewId="0">
      <selection activeCell="Q11" sqref="Q11"/>
    </sheetView>
  </sheetViews>
  <sheetFormatPr defaultRowHeight="15" x14ac:dyDescent="0.25"/>
  <cols>
    <col min="1" max="1" width="9.140625" style="142"/>
    <col min="2" max="2" width="11" style="142" customWidth="1"/>
    <col min="3" max="3" width="48.7109375" style="142" customWidth="1"/>
    <col min="4" max="4" width="11.85546875" style="142" customWidth="1"/>
    <col min="5" max="5" width="13.140625" style="265" bestFit="1" customWidth="1"/>
    <col min="6" max="6" width="16.7109375" style="142" customWidth="1"/>
    <col min="7" max="7" width="15.85546875" style="142" customWidth="1"/>
    <col min="8" max="9" width="12.85546875" style="142" customWidth="1"/>
    <col min="10" max="10" width="14.7109375" style="142" customWidth="1"/>
    <col min="11" max="11" width="19.7109375" style="142" customWidth="1"/>
    <col min="12" max="16384" width="9.140625" style="142"/>
  </cols>
  <sheetData>
    <row r="1" spans="1:11" ht="90" customHeight="1" x14ac:dyDescent="0.25">
      <c r="A1" s="445" t="s">
        <v>798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</row>
    <row r="2" spans="1:11" ht="18.75" x14ac:dyDescent="0.25">
      <c r="A2" s="436" t="s">
        <v>443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11" x14ac:dyDescent="0.25">
      <c r="A3" s="133" t="s">
        <v>11</v>
      </c>
      <c r="B3" s="447"/>
      <c r="C3" s="447"/>
      <c r="D3" s="447"/>
      <c r="E3" s="447"/>
      <c r="F3" s="447"/>
      <c r="G3" s="447"/>
      <c r="H3" s="447"/>
      <c r="I3" s="447"/>
      <c r="J3" s="439" t="s">
        <v>15</v>
      </c>
      <c r="K3" s="123" t="s">
        <v>16</v>
      </c>
    </row>
    <row r="4" spans="1:11" x14ac:dyDescent="0.25">
      <c r="A4" s="133" t="s">
        <v>12</v>
      </c>
      <c r="B4" s="447"/>
      <c r="C4" s="447"/>
      <c r="D4" s="447"/>
      <c r="E4" s="447"/>
      <c r="F4" s="447"/>
      <c r="G4" s="447"/>
      <c r="H4" s="447"/>
      <c r="I4" s="447"/>
      <c r="J4" s="439"/>
      <c r="K4" s="124" t="str">
        <f>'PLANILHA ORÇAMENTÁRIA'!H4</f>
        <v>MA - janeiro/2018</v>
      </c>
    </row>
    <row r="5" spans="1:11" x14ac:dyDescent="0.25">
      <c r="A5" s="133" t="s">
        <v>13</v>
      </c>
      <c r="B5" s="447"/>
      <c r="C5" s="447"/>
      <c r="D5" s="447"/>
      <c r="E5" s="447"/>
      <c r="F5" s="447"/>
      <c r="G5" s="447"/>
      <c r="H5" s="447"/>
      <c r="I5" s="447"/>
      <c r="J5" s="442">
        <f>BDI!I22</f>
        <v>0.31126118815198645</v>
      </c>
      <c r="K5" s="132" t="str">
        <f>'PLANILHA ORÇAMENTÁRIA'!H5</f>
        <v>SICRO</v>
      </c>
    </row>
    <row r="6" spans="1:11" x14ac:dyDescent="0.25">
      <c r="A6" s="133" t="s">
        <v>14</v>
      </c>
      <c r="B6" s="447"/>
      <c r="C6" s="447"/>
      <c r="D6" s="447"/>
      <c r="E6" s="447"/>
      <c r="F6" s="447"/>
      <c r="G6" s="447"/>
      <c r="H6" s="447"/>
      <c r="I6" s="447"/>
      <c r="J6" s="442"/>
      <c r="K6" s="124" t="str">
        <f>'PLANILHA ORÇAMENTÁRIA'!H6</f>
        <v>MA - Setembro/2017</v>
      </c>
    </row>
    <row r="7" spans="1:11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786</v>
      </c>
      <c r="J7" s="125" t="s">
        <v>787</v>
      </c>
      <c r="K7" s="125" t="s">
        <v>448</v>
      </c>
    </row>
    <row r="8" spans="1:11" ht="45" x14ac:dyDescent="0.25">
      <c r="A8" s="135" t="s">
        <v>9</v>
      </c>
      <c r="B8" s="266" t="s">
        <v>53</v>
      </c>
      <c r="C8" s="139" t="s">
        <v>449</v>
      </c>
      <c r="D8" s="136" t="s">
        <v>19</v>
      </c>
      <c r="E8" s="261"/>
      <c r="F8" s="271">
        <v>2.52</v>
      </c>
      <c r="G8" s="271">
        <v>1.68</v>
      </c>
      <c r="H8" s="136"/>
      <c r="I8" s="136"/>
      <c r="J8" s="272"/>
      <c r="K8" s="273">
        <f>F8*G8*E8</f>
        <v>0</v>
      </c>
    </row>
    <row r="9" spans="1:11" ht="15.75" x14ac:dyDescent="0.25">
      <c r="A9" s="135" t="s">
        <v>788</v>
      </c>
      <c r="B9" s="266" t="s">
        <v>73</v>
      </c>
      <c r="C9" s="249" t="s">
        <v>74</v>
      </c>
      <c r="D9" s="136" t="s">
        <v>19</v>
      </c>
      <c r="E9" s="261"/>
      <c r="F9" s="261"/>
      <c r="G9" s="261"/>
      <c r="H9" s="136"/>
      <c r="I9" s="136"/>
      <c r="J9" s="272"/>
      <c r="K9" s="273">
        <f>G9*F9</f>
        <v>0</v>
      </c>
    </row>
    <row r="10" spans="1:11" ht="45" x14ac:dyDescent="0.25">
      <c r="A10" s="135" t="s">
        <v>450</v>
      </c>
      <c r="B10" s="266">
        <v>73672</v>
      </c>
      <c r="C10" s="249" t="s">
        <v>558</v>
      </c>
      <c r="D10" s="136" t="s">
        <v>19</v>
      </c>
      <c r="E10" s="261"/>
      <c r="F10" s="261"/>
      <c r="G10" s="261"/>
      <c r="H10" s="136"/>
      <c r="I10" s="136"/>
      <c r="J10" s="272"/>
      <c r="K10" s="273">
        <f>G10*F10</f>
        <v>0</v>
      </c>
    </row>
    <row r="11" spans="1:11" ht="45" x14ac:dyDescent="0.25">
      <c r="A11" s="135" t="s">
        <v>10</v>
      </c>
      <c r="B11" s="266">
        <v>93207</v>
      </c>
      <c r="C11" s="249" t="s">
        <v>451</v>
      </c>
      <c r="D11" s="136" t="s">
        <v>19</v>
      </c>
      <c r="E11" s="261"/>
      <c r="F11" s="261"/>
      <c r="G11" s="261"/>
      <c r="H11" s="136"/>
      <c r="I11" s="136"/>
      <c r="J11" s="272"/>
      <c r="K11" s="273">
        <f>F11*G11*E11</f>
        <v>0</v>
      </c>
    </row>
    <row r="12" spans="1:11" ht="45" x14ac:dyDescent="0.25">
      <c r="A12" s="135" t="s">
        <v>8</v>
      </c>
      <c r="B12" s="266">
        <v>93208</v>
      </c>
      <c r="C12" s="249" t="s">
        <v>75</v>
      </c>
      <c r="D12" s="136" t="s">
        <v>19</v>
      </c>
      <c r="E12" s="261"/>
      <c r="F12" s="261"/>
      <c r="G12" s="261"/>
      <c r="H12" s="136"/>
      <c r="I12" s="136"/>
      <c r="J12" s="272"/>
      <c r="K12" s="273">
        <f>F12*G12*E12</f>
        <v>0</v>
      </c>
    </row>
    <row r="13" spans="1:11" ht="45" x14ac:dyDescent="0.25">
      <c r="A13" s="135" t="s">
        <v>84</v>
      </c>
      <c r="B13" s="266">
        <v>93210</v>
      </c>
      <c r="C13" s="249" t="s">
        <v>76</v>
      </c>
      <c r="D13" s="136" t="s">
        <v>19</v>
      </c>
      <c r="E13" s="261"/>
      <c r="F13" s="262"/>
      <c r="G13" s="262"/>
      <c r="H13" s="136"/>
      <c r="I13" s="136"/>
      <c r="J13" s="272"/>
      <c r="K13" s="273">
        <f>E13*F13*G13</f>
        <v>0</v>
      </c>
    </row>
    <row r="14" spans="1:11" ht="45" x14ac:dyDescent="0.25">
      <c r="A14" s="135" t="s">
        <v>85</v>
      </c>
      <c r="B14" s="266">
        <v>93212</v>
      </c>
      <c r="C14" s="249" t="s">
        <v>77</v>
      </c>
      <c r="D14" s="136" t="s">
        <v>19</v>
      </c>
      <c r="E14" s="261"/>
      <c r="F14" s="261"/>
      <c r="G14" s="261"/>
      <c r="H14" s="136"/>
      <c r="I14" s="136"/>
      <c r="J14" s="272"/>
      <c r="K14" s="273">
        <f>F14*G14*E14</f>
        <v>0</v>
      </c>
    </row>
    <row r="15" spans="1:11" ht="30" x14ac:dyDescent="0.25">
      <c r="A15" s="135" t="s">
        <v>89</v>
      </c>
      <c r="B15" s="266">
        <v>41598</v>
      </c>
      <c r="C15" s="267" t="s">
        <v>452</v>
      </c>
      <c r="D15" s="136" t="s">
        <v>22</v>
      </c>
      <c r="E15" s="261"/>
      <c r="F15" s="271"/>
      <c r="G15" s="136"/>
      <c r="H15" s="136"/>
      <c r="I15" s="136"/>
      <c r="J15" s="272"/>
      <c r="K15" s="273">
        <f>E15</f>
        <v>0</v>
      </c>
    </row>
    <row r="16" spans="1:11" ht="30" x14ac:dyDescent="0.25">
      <c r="A16" s="135" t="s">
        <v>90</v>
      </c>
      <c r="B16" s="266">
        <v>72897</v>
      </c>
      <c r="C16" s="267" t="s">
        <v>55</v>
      </c>
      <c r="D16" s="136" t="s">
        <v>29</v>
      </c>
      <c r="E16" s="271"/>
      <c r="F16" s="261"/>
      <c r="G16" s="261"/>
      <c r="H16" s="261"/>
      <c r="I16" s="271"/>
      <c r="J16" s="274"/>
      <c r="K16" s="273">
        <f>F16*G16*H16</f>
        <v>0</v>
      </c>
    </row>
    <row r="17" spans="1:14" ht="30" x14ac:dyDescent="0.25">
      <c r="A17" s="135" t="s">
        <v>97</v>
      </c>
      <c r="B17" s="268">
        <v>95290</v>
      </c>
      <c r="C17" s="269" t="s">
        <v>78</v>
      </c>
      <c r="D17" s="270" t="s">
        <v>56</v>
      </c>
      <c r="E17" s="271"/>
      <c r="F17" s="261"/>
      <c r="G17" s="261"/>
      <c r="H17" s="262"/>
      <c r="I17" s="262"/>
      <c r="J17" s="263"/>
      <c r="K17" s="273">
        <f>F17*G17*H17*I17*(1+J17)</f>
        <v>0</v>
      </c>
    </row>
    <row r="18" spans="1:14" ht="30" x14ac:dyDescent="0.25">
      <c r="A18" s="135" t="s">
        <v>237</v>
      </c>
      <c r="B18" s="268">
        <v>95296</v>
      </c>
      <c r="C18" s="269" t="s">
        <v>79</v>
      </c>
      <c r="D18" s="270" t="s">
        <v>56</v>
      </c>
      <c r="E18" s="271"/>
      <c r="F18" s="262"/>
      <c r="G18" s="262"/>
      <c r="H18" s="262"/>
      <c r="I18" s="262"/>
      <c r="J18" s="263"/>
      <c r="K18" s="273">
        <f>F18*G18*H18*I18*(1+J18)</f>
        <v>0</v>
      </c>
    </row>
    <row r="19" spans="1:14" ht="45" x14ac:dyDescent="0.25">
      <c r="A19" s="135" t="s">
        <v>238</v>
      </c>
      <c r="B19" s="266">
        <v>78472</v>
      </c>
      <c r="C19" s="267" t="s">
        <v>40</v>
      </c>
      <c r="D19" s="136" t="s">
        <v>19</v>
      </c>
      <c r="E19" s="271"/>
      <c r="F19" s="261"/>
      <c r="G19" s="261"/>
      <c r="H19" s="271"/>
      <c r="I19" s="271"/>
      <c r="J19" s="274"/>
      <c r="K19" s="273">
        <f>F19*G19*E19</f>
        <v>0</v>
      </c>
    </row>
    <row r="20" spans="1:14" ht="75" x14ac:dyDescent="0.25">
      <c r="A20" s="135" t="s">
        <v>239</v>
      </c>
      <c r="B20" s="266" t="s">
        <v>347</v>
      </c>
      <c r="C20" s="267" t="s">
        <v>453</v>
      </c>
      <c r="D20" s="136" t="s">
        <v>348</v>
      </c>
      <c r="E20" s="261"/>
      <c r="F20" s="271"/>
      <c r="G20" s="271"/>
      <c r="H20" s="271"/>
      <c r="I20" s="271"/>
      <c r="J20" s="274"/>
      <c r="K20" s="273">
        <f>E20</f>
        <v>0</v>
      </c>
    </row>
    <row r="21" spans="1:14" ht="90" customHeight="1" x14ac:dyDescent="0.25">
      <c r="A21" s="429" t="s">
        <v>586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264"/>
      <c r="M21" s="264"/>
      <c r="N21" s="264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J20" sqref="J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48" t="s">
        <v>798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</row>
    <row r="2" spans="1:15" ht="18.75" x14ac:dyDescent="0.25">
      <c r="A2" s="436" t="s">
        <v>455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3" spans="1:15" x14ac:dyDescent="0.25">
      <c r="A3" s="133" t="s">
        <v>11</v>
      </c>
      <c r="B3" s="450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2"/>
      <c r="N3" s="439" t="s">
        <v>15</v>
      </c>
      <c r="O3" s="123" t="s">
        <v>16</v>
      </c>
    </row>
    <row r="4" spans="1:15" x14ac:dyDescent="0.25">
      <c r="A4" s="133" t="s">
        <v>12</v>
      </c>
      <c r="B4" s="450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  <c r="N4" s="439"/>
      <c r="O4" s="124" t="str">
        <f>'PLANILHA ORÇAMENTÁRIA'!H4</f>
        <v>MA - janeiro/2018</v>
      </c>
    </row>
    <row r="5" spans="1:15" x14ac:dyDescent="0.25">
      <c r="A5" s="133" t="s">
        <v>13</v>
      </c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42">
        <f>BDI!I22</f>
        <v>0.31126118815198645</v>
      </c>
      <c r="O5" s="132" t="str">
        <f>'PLANILHA ORÇAMENTÁRIA'!H5</f>
        <v>SICRO</v>
      </c>
    </row>
    <row r="6" spans="1:15" x14ac:dyDescent="0.25">
      <c r="A6" s="133" t="s">
        <v>14</v>
      </c>
      <c r="B6" s="450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2"/>
      <c r="N6" s="442"/>
      <c r="O6" s="124" t="str">
        <f>'PLANILHA ORÇAMENTÁRIA'!H6</f>
        <v>MA - Setembro/2017</v>
      </c>
    </row>
    <row r="7" spans="1:15" ht="45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789</v>
      </c>
      <c r="J7" s="125" t="s">
        <v>790</v>
      </c>
      <c r="K7" s="125" t="s">
        <v>791</v>
      </c>
      <c r="L7" s="125" t="s">
        <v>786</v>
      </c>
      <c r="M7" s="280" t="s">
        <v>792</v>
      </c>
      <c r="N7" s="125" t="s">
        <v>787</v>
      </c>
      <c r="O7" s="125" t="s">
        <v>448</v>
      </c>
    </row>
    <row r="8" spans="1:15" ht="30" x14ac:dyDescent="0.25">
      <c r="A8" s="135" t="s">
        <v>23</v>
      </c>
      <c r="B8" s="281" t="s">
        <v>87</v>
      </c>
      <c r="C8" s="282" t="s">
        <v>86</v>
      </c>
      <c r="D8" s="283" t="s">
        <v>19</v>
      </c>
      <c r="E8" s="262"/>
      <c r="F8" s="275"/>
      <c r="G8" s="275"/>
      <c r="H8" s="283"/>
      <c r="I8" s="283"/>
      <c r="J8" s="283"/>
      <c r="K8" s="283"/>
      <c r="L8" s="283"/>
      <c r="M8" s="293"/>
      <c r="N8" s="293"/>
      <c r="O8" s="294">
        <f>F8*G8</f>
        <v>0</v>
      </c>
    </row>
    <row r="9" spans="1:15" ht="15.75" x14ac:dyDescent="0.25">
      <c r="A9" s="284" t="s">
        <v>24</v>
      </c>
      <c r="B9" s="285" t="s">
        <v>194</v>
      </c>
      <c r="C9" s="286" t="s">
        <v>193</v>
      </c>
      <c r="D9" s="287" t="s">
        <v>19</v>
      </c>
      <c r="E9" s="291"/>
      <c r="F9" s="292"/>
      <c r="G9" s="292"/>
      <c r="H9" s="291"/>
      <c r="I9" s="291"/>
      <c r="J9" s="276"/>
      <c r="K9" s="276"/>
      <c r="L9" s="291"/>
      <c r="M9" s="295"/>
      <c r="N9" s="295"/>
      <c r="O9" s="296" t="e">
        <f>J9/K9</f>
        <v>#DIV/0!</v>
      </c>
    </row>
    <row r="10" spans="1:15" ht="30" x14ac:dyDescent="0.25">
      <c r="A10" s="284" t="s">
        <v>25</v>
      </c>
      <c r="B10" s="285" t="s">
        <v>196</v>
      </c>
      <c r="C10" s="286" t="s">
        <v>195</v>
      </c>
      <c r="D10" s="287" t="s">
        <v>29</v>
      </c>
      <c r="E10" s="291"/>
      <c r="F10" s="292"/>
      <c r="G10" s="292"/>
      <c r="H10" s="292"/>
      <c r="I10" s="292"/>
      <c r="J10" s="277"/>
      <c r="K10" s="277"/>
      <c r="L10" s="292"/>
      <c r="M10" s="297"/>
      <c r="N10" s="295"/>
      <c r="O10" s="298" t="e">
        <f>(J9/K9)*K10</f>
        <v>#DIV/0!</v>
      </c>
    </row>
    <row r="11" spans="1:15" ht="30" x14ac:dyDescent="0.25">
      <c r="A11" s="135" t="s">
        <v>26</v>
      </c>
      <c r="B11" s="288">
        <v>95290</v>
      </c>
      <c r="C11" s="282" t="s">
        <v>78</v>
      </c>
      <c r="D11" s="283" t="s">
        <v>56</v>
      </c>
      <c r="E11" s="283"/>
      <c r="F11" s="278"/>
      <c r="G11" s="278"/>
      <c r="H11" s="278"/>
      <c r="I11" s="299"/>
      <c r="J11" s="299"/>
      <c r="K11" s="299"/>
      <c r="L11" s="278"/>
      <c r="M11" s="300"/>
      <c r="N11" s="279"/>
      <c r="O11" s="147">
        <f>F11*G11*H11*L11*(1+N11)</f>
        <v>0</v>
      </c>
    </row>
    <row r="12" spans="1:15" ht="45" x14ac:dyDescent="0.25">
      <c r="A12" s="135" t="s">
        <v>27</v>
      </c>
      <c r="B12" s="281" t="s">
        <v>88</v>
      </c>
      <c r="C12" s="282" t="s">
        <v>578</v>
      </c>
      <c r="D12" s="283" t="s">
        <v>29</v>
      </c>
      <c r="E12" s="283"/>
      <c r="F12" s="302"/>
      <c r="G12" s="302"/>
      <c r="H12" s="302"/>
      <c r="I12" s="278"/>
      <c r="J12" s="299"/>
      <c r="K12" s="299"/>
      <c r="L12" s="299"/>
      <c r="M12" s="300"/>
      <c r="N12" s="293"/>
      <c r="O12" s="147">
        <f>I12</f>
        <v>0</v>
      </c>
    </row>
    <row r="13" spans="1:15" ht="45" x14ac:dyDescent="0.25">
      <c r="A13" s="135" t="s">
        <v>28</v>
      </c>
      <c r="B13" s="281" t="s">
        <v>88</v>
      </c>
      <c r="C13" s="282" t="s">
        <v>793</v>
      </c>
      <c r="D13" s="283" t="s">
        <v>29</v>
      </c>
      <c r="E13" s="283"/>
      <c r="F13" s="302"/>
      <c r="G13" s="302"/>
      <c r="H13" s="302"/>
      <c r="I13" s="278"/>
      <c r="J13" s="278"/>
      <c r="K13" s="299"/>
      <c r="L13" s="299"/>
      <c r="M13" s="279"/>
      <c r="N13" s="293"/>
      <c r="O13" s="301">
        <f>(J13-I13)*(1+M13)</f>
        <v>0</v>
      </c>
    </row>
    <row r="14" spans="1:15" ht="30" x14ac:dyDescent="0.25">
      <c r="A14" s="135" t="s">
        <v>52</v>
      </c>
      <c r="B14" s="288" t="s">
        <v>82</v>
      </c>
      <c r="C14" s="289" t="s">
        <v>81</v>
      </c>
      <c r="D14" s="283" t="s">
        <v>29</v>
      </c>
      <c r="E14" s="283"/>
      <c r="F14" s="278"/>
      <c r="G14" s="278"/>
      <c r="H14" s="278"/>
      <c r="I14" s="299"/>
      <c r="J14" s="299"/>
      <c r="K14" s="299"/>
      <c r="L14" s="299"/>
      <c r="M14" s="300"/>
      <c r="N14" s="293"/>
      <c r="O14" s="147">
        <f t="shared" ref="O14" si="0">F14*G14*H14</f>
        <v>0</v>
      </c>
    </row>
    <row r="15" spans="1:15" ht="30" x14ac:dyDescent="0.25">
      <c r="A15" s="135" t="s">
        <v>91</v>
      </c>
      <c r="B15" s="288" t="s">
        <v>54</v>
      </c>
      <c r="C15" s="289" t="s">
        <v>18</v>
      </c>
      <c r="D15" s="283" t="s">
        <v>19</v>
      </c>
      <c r="E15" s="283"/>
      <c r="F15" s="278"/>
      <c r="G15" s="278"/>
      <c r="H15" s="283"/>
      <c r="I15" s="283"/>
      <c r="J15" s="283"/>
      <c r="K15" s="283"/>
      <c r="L15" s="283"/>
      <c r="M15" s="293"/>
      <c r="N15" s="293"/>
      <c r="O15" s="294">
        <f>F15*G15</f>
        <v>0</v>
      </c>
    </row>
    <row r="16" spans="1:15" ht="31.5" customHeight="1" x14ac:dyDescent="0.25">
      <c r="A16" s="135" t="s">
        <v>226</v>
      </c>
      <c r="B16" s="288">
        <v>79472</v>
      </c>
      <c r="C16" s="290" t="s">
        <v>83</v>
      </c>
      <c r="D16" s="283" t="s">
        <v>19</v>
      </c>
      <c r="E16" s="283"/>
      <c r="F16" s="278"/>
      <c r="G16" s="278"/>
      <c r="H16" s="283"/>
      <c r="I16" s="283"/>
      <c r="J16" s="283"/>
      <c r="K16" s="283"/>
      <c r="L16" s="283"/>
      <c r="M16" s="293"/>
      <c r="N16" s="293"/>
      <c r="O16" s="294">
        <f>F16*G16</f>
        <v>0</v>
      </c>
    </row>
    <row r="17" spans="1:15" x14ac:dyDescent="0.25">
      <c r="A17" s="453" t="s">
        <v>579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</row>
    <row r="18" spans="1:15" ht="90" customHeight="1" x14ac:dyDescent="0.25">
      <c r="A18" s="429" t="s">
        <v>586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zoomScale="90" zoomScaleNormal="90" zoomScaleSheetLayoutView="90" workbookViewId="0">
      <selection activeCell="A20" activeCellId="14" sqref="A2:J2 A3:A6 A7:J7 I3:J6 A8:E13 A14:D19 E19:J19 F16:J18 H15:J15 I14:J14 H12:J13 I10:J11 J8:J9 H7:I8 A20:J21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 ht="18.75" x14ac:dyDescent="0.25">
      <c r="A2" s="436" t="s">
        <v>456</v>
      </c>
      <c r="B2" s="436"/>
      <c r="C2" s="436"/>
      <c r="D2" s="436"/>
      <c r="E2" s="436"/>
      <c r="F2" s="436"/>
      <c r="G2" s="436"/>
      <c r="H2" s="436"/>
      <c r="I2" s="436"/>
      <c r="J2" s="436"/>
    </row>
    <row r="3" spans="1:10" x14ac:dyDescent="0.25">
      <c r="A3" s="133" t="s">
        <v>11</v>
      </c>
      <c r="B3" s="454"/>
      <c r="C3" s="454"/>
      <c r="D3" s="454"/>
      <c r="E3" s="454"/>
      <c r="F3" s="454"/>
      <c r="G3" s="454"/>
      <c r="H3" s="454"/>
      <c r="I3" s="439" t="s">
        <v>15</v>
      </c>
      <c r="J3" s="132" t="str">
        <f>'PLANILHA ORÇAMENTÁRIA'!H3</f>
        <v>SINAPI</v>
      </c>
    </row>
    <row r="4" spans="1:10" x14ac:dyDescent="0.25">
      <c r="A4" s="133" t="s">
        <v>12</v>
      </c>
      <c r="B4" s="447"/>
      <c r="C4" s="447"/>
      <c r="D4" s="447"/>
      <c r="E4" s="447"/>
      <c r="F4" s="447"/>
      <c r="G4" s="447"/>
      <c r="H4" s="447"/>
      <c r="I4" s="439"/>
      <c r="J4" s="124" t="str">
        <f>'PLANILHA ORÇAMENTÁRIA'!H4</f>
        <v>MA - janeiro/2018</v>
      </c>
    </row>
    <row r="5" spans="1:10" x14ac:dyDescent="0.25">
      <c r="A5" s="133" t="s">
        <v>13</v>
      </c>
      <c r="B5" s="447"/>
      <c r="C5" s="447"/>
      <c r="D5" s="447"/>
      <c r="E5" s="447"/>
      <c r="F5" s="447"/>
      <c r="G5" s="447"/>
      <c r="H5" s="447"/>
      <c r="I5" s="442">
        <f>BDI!I22</f>
        <v>0.31126118815198645</v>
      </c>
      <c r="J5" s="132" t="str">
        <f>'PLANILHA ORÇAMENTÁRIA'!H5</f>
        <v>SICRO</v>
      </c>
    </row>
    <row r="6" spans="1:10" x14ac:dyDescent="0.25">
      <c r="A6" s="133" t="s">
        <v>14</v>
      </c>
      <c r="B6" s="447"/>
      <c r="C6" s="447"/>
      <c r="D6" s="447"/>
      <c r="E6" s="447"/>
      <c r="F6" s="447"/>
      <c r="G6" s="447"/>
      <c r="H6" s="447"/>
      <c r="I6" s="442"/>
      <c r="J6" s="124" t="str">
        <f>'PLANILHA ORÇAMENTÁRIA'!H6</f>
        <v>MA - Setembro/2017</v>
      </c>
    </row>
    <row r="7" spans="1:10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280" t="s">
        <v>792</v>
      </c>
      <c r="J7" s="125" t="s">
        <v>448</v>
      </c>
    </row>
    <row r="8" spans="1:10" ht="15.75" x14ac:dyDescent="0.25">
      <c r="A8" s="304" t="s">
        <v>31</v>
      </c>
      <c r="B8" s="304">
        <v>72961</v>
      </c>
      <c r="C8" s="305" t="s">
        <v>93</v>
      </c>
      <c r="D8" s="306" t="s">
        <v>19</v>
      </c>
      <c r="E8" s="154"/>
      <c r="F8" s="312"/>
      <c r="G8" s="312"/>
      <c r="H8" s="303"/>
      <c r="I8" s="154"/>
      <c r="J8" s="294">
        <f>F8*G8</f>
        <v>0</v>
      </c>
    </row>
    <row r="9" spans="1:10" ht="45" x14ac:dyDescent="0.25">
      <c r="A9" s="304" t="s">
        <v>32</v>
      </c>
      <c r="B9" s="281" t="s">
        <v>88</v>
      </c>
      <c r="C9" s="282" t="s">
        <v>794</v>
      </c>
      <c r="D9" s="283" t="s">
        <v>29</v>
      </c>
      <c r="E9" s="154"/>
      <c r="F9" s="312"/>
      <c r="G9" s="312"/>
      <c r="H9" s="312"/>
      <c r="I9" s="312"/>
      <c r="J9" s="294">
        <f>F9*G9*H9*(1+I9)</f>
        <v>0</v>
      </c>
    </row>
    <row r="10" spans="1:10" ht="45" x14ac:dyDescent="0.25">
      <c r="A10" s="304" t="s">
        <v>33</v>
      </c>
      <c r="B10" s="194">
        <v>96387</v>
      </c>
      <c r="C10" s="290" t="s">
        <v>544</v>
      </c>
      <c r="D10" s="283" t="s">
        <v>29</v>
      </c>
      <c r="E10" s="154"/>
      <c r="F10" s="312"/>
      <c r="G10" s="312"/>
      <c r="H10" s="312"/>
      <c r="I10" s="303"/>
      <c r="J10" s="294">
        <f>F10*G10*H10</f>
        <v>0</v>
      </c>
    </row>
    <row r="11" spans="1:10" ht="45" x14ac:dyDescent="0.25">
      <c r="A11" s="304" t="s">
        <v>34</v>
      </c>
      <c r="B11" s="194">
        <v>96387</v>
      </c>
      <c r="C11" s="290" t="s">
        <v>545</v>
      </c>
      <c r="D11" s="283" t="s">
        <v>29</v>
      </c>
      <c r="E11" s="154"/>
      <c r="F11" s="312"/>
      <c r="G11" s="312"/>
      <c r="H11" s="312"/>
      <c r="I11" s="303"/>
      <c r="J11" s="294">
        <f>F11*G11*H11</f>
        <v>0</v>
      </c>
    </row>
    <row r="12" spans="1:10" ht="30" x14ac:dyDescent="0.25">
      <c r="A12" s="304" t="s">
        <v>35</v>
      </c>
      <c r="B12" s="194">
        <v>96401</v>
      </c>
      <c r="C12" s="197" t="s">
        <v>94</v>
      </c>
      <c r="D12" s="283" t="s">
        <v>19</v>
      </c>
      <c r="E12" s="154"/>
      <c r="F12" s="312"/>
      <c r="G12" s="312"/>
      <c r="H12" s="303"/>
      <c r="I12" s="154"/>
      <c r="J12" s="294">
        <f>F12*G12</f>
        <v>0</v>
      </c>
    </row>
    <row r="13" spans="1:10" ht="30" x14ac:dyDescent="0.25">
      <c r="A13" s="304" t="s">
        <v>36</v>
      </c>
      <c r="B13" s="304">
        <v>97807</v>
      </c>
      <c r="C13" s="197" t="s">
        <v>436</v>
      </c>
      <c r="D13" s="283" t="s">
        <v>19</v>
      </c>
      <c r="E13" s="154"/>
      <c r="F13" s="312"/>
      <c r="G13" s="312"/>
      <c r="H13" s="303"/>
      <c r="I13" s="154"/>
      <c r="J13" s="294">
        <f t="shared" ref="J13" si="0">F13*G13</f>
        <v>0</v>
      </c>
    </row>
    <row r="14" spans="1:10" ht="27" customHeight="1" x14ac:dyDescent="0.25">
      <c r="A14" s="304" t="s">
        <v>37</v>
      </c>
      <c r="B14" s="307" t="s">
        <v>346</v>
      </c>
      <c r="C14" s="308" t="s">
        <v>192</v>
      </c>
      <c r="D14" s="306" t="s">
        <v>29</v>
      </c>
      <c r="E14" s="312"/>
      <c r="F14" s="312"/>
      <c r="G14" s="312"/>
      <c r="H14" s="312"/>
      <c r="I14" s="303"/>
      <c r="J14" s="294">
        <f>E14*F14*G14</f>
        <v>0</v>
      </c>
    </row>
    <row r="15" spans="1:10" ht="15.75" x14ac:dyDescent="0.25">
      <c r="A15" s="304" t="s">
        <v>240</v>
      </c>
      <c r="B15" s="309" t="s">
        <v>344</v>
      </c>
      <c r="C15" s="310" t="s">
        <v>345</v>
      </c>
      <c r="D15" s="306" t="s">
        <v>19</v>
      </c>
      <c r="E15" s="312"/>
      <c r="F15" s="312"/>
      <c r="G15" s="312"/>
      <c r="H15" s="303"/>
      <c r="I15" s="154"/>
      <c r="J15" s="294">
        <f>E15*F15*G15</f>
        <v>0</v>
      </c>
    </row>
    <row r="16" spans="1:10" ht="15.75" x14ac:dyDescent="0.25">
      <c r="A16" s="304" t="s">
        <v>241</v>
      </c>
      <c r="B16" s="288" t="s">
        <v>58</v>
      </c>
      <c r="C16" s="311" t="s">
        <v>21</v>
      </c>
      <c r="D16" s="283" t="s">
        <v>22</v>
      </c>
      <c r="E16" s="312"/>
      <c r="F16" s="154"/>
      <c r="G16" s="154"/>
      <c r="H16" s="154"/>
      <c r="I16" s="154"/>
      <c r="J16" s="294">
        <f t="shared" ref="J16:J18" si="1">E16</f>
        <v>0</v>
      </c>
    </row>
    <row r="17" spans="1:11" ht="15.75" x14ac:dyDescent="0.25">
      <c r="A17" s="304" t="s">
        <v>781</v>
      </c>
      <c r="B17" s="288" t="s">
        <v>59</v>
      </c>
      <c r="C17" s="311" t="s">
        <v>95</v>
      </c>
      <c r="D17" s="283" t="s">
        <v>22</v>
      </c>
      <c r="E17" s="312"/>
      <c r="F17" s="154"/>
      <c r="G17" s="154"/>
      <c r="H17" s="154"/>
      <c r="I17" s="154"/>
      <c r="J17" s="294">
        <f t="shared" si="1"/>
        <v>0</v>
      </c>
    </row>
    <row r="18" spans="1:11" ht="15.75" x14ac:dyDescent="0.25">
      <c r="A18" s="304" t="s">
        <v>795</v>
      </c>
      <c r="B18" s="288" t="s">
        <v>60</v>
      </c>
      <c r="C18" s="311" t="s">
        <v>96</v>
      </c>
      <c r="D18" s="283" t="s">
        <v>22</v>
      </c>
      <c r="E18" s="312"/>
      <c r="F18" s="154"/>
      <c r="G18" s="154"/>
      <c r="H18" s="154"/>
      <c r="I18" s="154"/>
      <c r="J18" s="294">
        <f t="shared" si="1"/>
        <v>0</v>
      </c>
    </row>
    <row r="19" spans="1:11" x14ac:dyDescent="0.25">
      <c r="A19" s="154"/>
      <c r="B19" s="154"/>
      <c r="C19" s="154"/>
      <c r="D19" s="154"/>
      <c r="E19" s="154"/>
      <c r="F19" s="154"/>
      <c r="G19" s="154"/>
      <c r="H19" s="154"/>
      <c r="I19" s="154"/>
      <c r="J19" s="154"/>
    </row>
    <row r="20" spans="1:11" ht="45" customHeight="1" x14ac:dyDescent="0.25">
      <c r="A20" s="429" t="s">
        <v>580</v>
      </c>
      <c r="B20" s="429"/>
      <c r="C20" s="429"/>
      <c r="D20" s="429"/>
      <c r="E20" s="429"/>
      <c r="F20" s="429"/>
      <c r="G20" s="429"/>
      <c r="H20" s="429"/>
      <c r="I20" s="429"/>
      <c r="J20" s="429"/>
      <c r="K20" s="264"/>
    </row>
    <row r="21" spans="1:11" ht="45" customHeight="1" x14ac:dyDescent="0.25">
      <c r="A21" s="429"/>
      <c r="B21" s="429"/>
      <c r="C21" s="429"/>
      <c r="D21" s="429"/>
      <c r="E21" s="429"/>
      <c r="F21" s="429"/>
      <c r="G21" s="429"/>
      <c r="H21" s="429"/>
      <c r="I21" s="429"/>
      <c r="J21" s="429"/>
      <c r="K21" s="264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8.75" x14ac:dyDescent="0.25">
      <c r="A2" s="436" t="s">
        <v>457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2" x14ac:dyDescent="0.25">
      <c r="A3" s="133" t="s">
        <v>11</v>
      </c>
      <c r="B3" s="450"/>
      <c r="C3" s="451"/>
      <c r="D3" s="451"/>
      <c r="E3" s="451"/>
      <c r="F3" s="451"/>
      <c r="G3" s="451"/>
      <c r="H3" s="451"/>
      <c r="I3" s="451"/>
      <c r="J3" s="452"/>
      <c r="K3" s="439" t="s">
        <v>15</v>
      </c>
      <c r="L3" s="123" t="s">
        <v>16</v>
      </c>
    </row>
    <row r="4" spans="1:12" x14ac:dyDescent="0.25">
      <c r="A4" s="133" t="s">
        <v>12</v>
      </c>
      <c r="B4" s="450"/>
      <c r="C4" s="451"/>
      <c r="D4" s="451"/>
      <c r="E4" s="451"/>
      <c r="F4" s="451"/>
      <c r="G4" s="451"/>
      <c r="H4" s="451"/>
      <c r="I4" s="451"/>
      <c r="J4" s="452"/>
      <c r="K4" s="439"/>
      <c r="L4" s="124" t="str">
        <f>'PLANILHA ORÇAMENTÁRIA'!H4</f>
        <v>MA - janeiro/2018</v>
      </c>
    </row>
    <row r="5" spans="1:12" x14ac:dyDescent="0.25">
      <c r="A5" s="133" t="s">
        <v>13</v>
      </c>
      <c r="B5" s="450"/>
      <c r="C5" s="451"/>
      <c r="D5" s="451"/>
      <c r="E5" s="451"/>
      <c r="F5" s="451"/>
      <c r="G5" s="451"/>
      <c r="H5" s="451"/>
      <c r="I5" s="451"/>
      <c r="J5" s="452"/>
      <c r="K5" s="442">
        <f>BDI!I22</f>
        <v>0.31126118815198645</v>
      </c>
      <c r="L5" s="132" t="str">
        <f>'PLANILHA ORÇAMENTÁRIA'!H5</f>
        <v>SICRO</v>
      </c>
    </row>
    <row r="6" spans="1:12" x14ac:dyDescent="0.25">
      <c r="A6" s="133" t="s">
        <v>14</v>
      </c>
      <c r="B6" s="450"/>
      <c r="C6" s="451"/>
      <c r="D6" s="451"/>
      <c r="E6" s="451"/>
      <c r="F6" s="451"/>
      <c r="G6" s="451"/>
      <c r="H6" s="451"/>
      <c r="I6" s="451"/>
      <c r="J6" s="452"/>
      <c r="K6" s="442"/>
      <c r="L6" s="124" t="str">
        <f>'PLANILHA ORÇAMENTÁRIA'!H6</f>
        <v>MA - Setembro/2017</v>
      </c>
    </row>
    <row r="7" spans="1:12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783</v>
      </c>
      <c r="G7" s="125" t="s">
        <v>784</v>
      </c>
      <c r="H7" s="125" t="s">
        <v>785</v>
      </c>
      <c r="I7" s="125" t="s">
        <v>581</v>
      </c>
      <c r="J7" s="125" t="s">
        <v>787</v>
      </c>
      <c r="K7" s="125" t="s">
        <v>786</v>
      </c>
      <c r="L7" s="125" t="s">
        <v>448</v>
      </c>
    </row>
    <row r="8" spans="1:12" ht="30" x14ac:dyDescent="0.25">
      <c r="A8" s="135" t="s">
        <v>48</v>
      </c>
      <c r="B8" s="194">
        <v>95302</v>
      </c>
      <c r="C8" s="314" t="s">
        <v>98</v>
      </c>
      <c r="D8" s="194" t="s">
        <v>38</v>
      </c>
      <c r="E8" s="194"/>
      <c r="F8" s="313"/>
      <c r="G8" s="313"/>
      <c r="H8" s="313"/>
      <c r="I8" s="135"/>
      <c r="J8" s="313"/>
      <c r="K8" s="313"/>
      <c r="L8" s="294">
        <f>F8*G8*H8*K8*(1+J8)</f>
        <v>0</v>
      </c>
    </row>
    <row r="9" spans="1:12" ht="15.75" x14ac:dyDescent="0.25">
      <c r="A9" s="135" t="s">
        <v>61</v>
      </c>
      <c r="B9" s="315">
        <v>95290</v>
      </c>
      <c r="C9" s="282" t="s">
        <v>78</v>
      </c>
      <c r="D9" s="283" t="s">
        <v>56</v>
      </c>
      <c r="E9" s="194"/>
      <c r="F9" s="313"/>
      <c r="G9" s="313"/>
      <c r="H9" s="313"/>
      <c r="I9" s="135"/>
      <c r="J9" s="313"/>
      <c r="K9" s="313"/>
      <c r="L9" s="294">
        <f t="shared" ref="L9:L13" si="0">F9*G9*H9*K9*(1+J9)</f>
        <v>0</v>
      </c>
    </row>
    <row r="10" spans="1:12" ht="45" x14ac:dyDescent="0.25">
      <c r="A10" s="135" t="s">
        <v>62</v>
      </c>
      <c r="B10" s="271">
        <v>95875</v>
      </c>
      <c r="C10" s="314" t="s">
        <v>458</v>
      </c>
      <c r="D10" s="194" t="s">
        <v>38</v>
      </c>
      <c r="E10" s="194"/>
      <c r="F10" s="313"/>
      <c r="G10" s="313"/>
      <c r="H10" s="313"/>
      <c r="I10" s="135"/>
      <c r="J10" s="313"/>
      <c r="K10" s="313"/>
      <c r="L10" s="294">
        <f t="shared" si="0"/>
        <v>0</v>
      </c>
    </row>
    <row r="11" spans="1:12" ht="30" x14ac:dyDescent="0.25">
      <c r="A11" s="135" t="s">
        <v>99</v>
      </c>
      <c r="B11" s="271">
        <v>93590</v>
      </c>
      <c r="C11" s="314" t="s">
        <v>341</v>
      </c>
      <c r="D11" s="194" t="s">
        <v>38</v>
      </c>
      <c r="E11" s="194"/>
      <c r="F11" s="313"/>
      <c r="G11" s="313"/>
      <c r="H11" s="313"/>
      <c r="I11" s="135"/>
      <c r="J11" s="313"/>
      <c r="K11" s="313"/>
      <c r="L11" s="294">
        <f t="shared" si="0"/>
        <v>0</v>
      </c>
    </row>
    <row r="12" spans="1:12" ht="30" x14ac:dyDescent="0.25">
      <c r="A12" s="135" t="s">
        <v>100</v>
      </c>
      <c r="B12" s="307">
        <v>93591</v>
      </c>
      <c r="C12" s="310" t="s">
        <v>562</v>
      </c>
      <c r="D12" s="307" t="s">
        <v>38</v>
      </c>
      <c r="E12" s="194"/>
      <c r="F12" s="313"/>
      <c r="G12" s="313"/>
      <c r="H12" s="313"/>
      <c r="I12" s="135"/>
      <c r="J12" s="313"/>
      <c r="K12" s="313"/>
      <c r="L12" s="294">
        <f t="shared" si="0"/>
        <v>0</v>
      </c>
    </row>
    <row r="13" spans="1:12" ht="30" x14ac:dyDescent="0.25">
      <c r="A13" s="135" t="s">
        <v>342</v>
      </c>
      <c r="B13" s="307">
        <v>93593</v>
      </c>
      <c r="C13" s="310" t="s">
        <v>563</v>
      </c>
      <c r="D13" s="307" t="s">
        <v>38</v>
      </c>
      <c r="E13" s="194"/>
      <c r="F13" s="313"/>
      <c r="G13" s="313"/>
      <c r="H13" s="313"/>
      <c r="I13" s="135"/>
      <c r="J13" s="313"/>
      <c r="K13" s="313"/>
      <c r="L13" s="294">
        <f t="shared" si="0"/>
        <v>0</v>
      </c>
    </row>
    <row r="14" spans="1:12" ht="45" customHeight="1" x14ac:dyDescent="0.25">
      <c r="A14" s="135" t="s">
        <v>343</v>
      </c>
      <c r="B14" s="135">
        <v>93176</v>
      </c>
      <c r="C14" s="316" t="s">
        <v>573</v>
      </c>
      <c r="D14" s="135" t="s">
        <v>39</v>
      </c>
      <c r="E14" s="135"/>
      <c r="F14" s="313"/>
      <c r="G14" s="313"/>
      <c r="H14" s="135"/>
      <c r="I14" s="135">
        <f>3.1*1000</f>
        <v>3100</v>
      </c>
      <c r="J14" s="135"/>
      <c r="K14" s="313"/>
      <c r="L14" s="294">
        <f t="shared" ref="L14:L21" si="1">F14*G14*I14*K14</f>
        <v>0</v>
      </c>
    </row>
    <row r="15" spans="1:12" ht="46.5" customHeight="1" x14ac:dyDescent="0.25">
      <c r="A15" s="135" t="s">
        <v>459</v>
      </c>
      <c r="B15" s="135">
        <v>93176</v>
      </c>
      <c r="C15" s="316" t="s">
        <v>584</v>
      </c>
      <c r="D15" s="135" t="s">
        <v>39</v>
      </c>
      <c r="E15" s="135"/>
      <c r="F15" s="313"/>
      <c r="G15" s="313"/>
      <c r="H15" s="135"/>
      <c r="I15" s="135">
        <f>1.2*1000</f>
        <v>1200</v>
      </c>
      <c r="J15" s="135"/>
      <c r="K15" s="313"/>
      <c r="L15" s="294">
        <f t="shared" si="1"/>
        <v>0</v>
      </c>
    </row>
    <row r="16" spans="1:12" ht="45" customHeight="1" x14ac:dyDescent="0.25">
      <c r="A16" s="135" t="s">
        <v>460</v>
      </c>
      <c r="B16" s="135">
        <v>93177</v>
      </c>
      <c r="C16" s="316" t="s">
        <v>574</v>
      </c>
      <c r="D16" s="135" t="s">
        <v>39</v>
      </c>
      <c r="E16" s="135"/>
      <c r="F16" s="313"/>
      <c r="G16" s="313"/>
      <c r="H16" s="135"/>
      <c r="I16" s="135">
        <f>3.1*1000</f>
        <v>3100</v>
      </c>
      <c r="J16" s="135"/>
      <c r="K16" s="313"/>
      <c r="L16" s="294">
        <f t="shared" si="1"/>
        <v>0</v>
      </c>
    </row>
    <row r="17" spans="1:12" ht="50.25" customHeight="1" x14ac:dyDescent="0.25">
      <c r="A17" s="135" t="s">
        <v>461</v>
      </c>
      <c r="B17" s="135">
        <v>93177</v>
      </c>
      <c r="C17" s="316" t="s">
        <v>583</v>
      </c>
      <c r="D17" s="135" t="s">
        <v>39</v>
      </c>
      <c r="E17" s="135"/>
      <c r="F17" s="313"/>
      <c r="G17" s="313"/>
      <c r="H17" s="135"/>
      <c r="I17" s="135">
        <f>1.2*1000</f>
        <v>1200</v>
      </c>
      <c r="J17" s="135"/>
      <c r="K17" s="313"/>
      <c r="L17" s="294">
        <f t="shared" si="1"/>
        <v>0</v>
      </c>
    </row>
    <row r="18" spans="1:12" ht="45" customHeight="1" x14ac:dyDescent="0.25">
      <c r="A18" s="135" t="s">
        <v>462</v>
      </c>
      <c r="B18" s="135">
        <v>93178</v>
      </c>
      <c r="C18" s="316" t="s">
        <v>575</v>
      </c>
      <c r="D18" s="135" t="s">
        <v>39</v>
      </c>
      <c r="E18" s="135"/>
      <c r="F18" s="313"/>
      <c r="G18" s="313"/>
      <c r="H18" s="135"/>
      <c r="I18" s="135">
        <f>3.1*1000</f>
        <v>3100</v>
      </c>
      <c r="J18" s="135"/>
      <c r="K18" s="313"/>
      <c r="L18" s="294">
        <f t="shared" si="1"/>
        <v>0</v>
      </c>
    </row>
    <row r="19" spans="1:12" ht="51.75" customHeight="1" x14ac:dyDescent="0.25">
      <c r="A19" s="135" t="s">
        <v>463</v>
      </c>
      <c r="B19" s="135">
        <v>93178</v>
      </c>
      <c r="C19" s="316" t="s">
        <v>582</v>
      </c>
      <c r="D19" s="135" t="s">
        <v>39</v>
      </c>
      <c r="E19" s="135"/>
      <c r="F19" s="313"/>
      <c r="G19" s="313"/>
      <c r="H19" s="135"/>
      <c r="I19" s="135">
        <f>1.2*1000</f>
        <v>1200</v>
      </c>
      <c r="J19" s="135"/>
      <c r="K19" s="313"/>
      <c r="L19" s="294">
        <f t="shared" si="1"/>
        <v>0</v>
      </c>
    </row>
    <row r="20" spans="1:12" ht="45" customHeight="1" x14ac:dyDescent="0.25">
      <c r="A20" s="135" t="s">
        <v>464</v>
      </c>
      <c r="B20" s="135">
        <v>93179</v>
      </c>
      <c r="C20" s="316" t="s">
        <v>576</v>
      </c>
      <c r="D20" s="135" t="s">
        <v>39</v>
      </c>
      <c r="E20" s="135"/>
      <c r="F20" s="313"/>
      <c r="G20" s="313"/>
      <c r="H20" s="135"/>
      <c r="I20" s="135">
        <f>3.1*1000</f>
        <v>3100</v>
      </c>
      <c r="J20" s="135"/>
      <c r="K20" s="313"/>
      <c r="L20" s="294">
        <f t="shared" si="1"/>
        <v>0</v>
      </c>
    </row>
    <row r="21" spans="1:12" ht="48.75" customHeight="1" x14ac:dyDescent="0.25">
      <c r="A21" s="135" t="s">
        <v>566</v>
      </c>
      <c r="B21" s="194">
        <v>93179</v>
      </c>
      <c r="C21" s="314" t="s">
        <v>572</v>
      </c>
      <c r="D21" s="194" t="s">
        <v>39</v>
      </c>
      <c r="E21" s="194"/>
      <c r="F21" s="313"/>
      <c r="G21" s="313"/>
      <c r="H21" s="194"/>
      <c r="I21" s="135">
        <f>1.2*1000</f>
        <v>1200</v>
      </c>
      <c r="J21" s="194"/>
      <c r="K21" s="313"/>
      <c r="L21" s="294">
        <f t="shared" si="1"/>
        <v>0</v>
      </c>
    </row>
    <row r="22" spans="1:12" x14ac:dyDescent="0.25">
      <c r="A22" s="461" t="s">
        <v>585</v>
      </c>
      <c r="B22" s="461"/>
      <c r="C22" s="461"/>
      <c r="D22" s="461"/>
      <c r="E22" s="461"/>
      <c r="F22" s="461"/>
      <c r="G22" s="461"/>
      <c r="H22" s="461"/>
      <c r="I22" s="461"/>
      <c r="J22" s="461"/>
      <c r="K22" s="461"/>
      <c r="L22" s="461"/>
    </row>
    <row r="23" spans="1:12" x14ac:dyDescent="0.25">
      <c r="A23" s="462"/>
      <c r="B23" s="463"/>
      <c r="C23" s="463"/>
      <c r="D23" s="463"/>
      <c r="E23" s="463"/>
      <c r="F23" s="463"/>
      <c r="G23" s="463"/>
      <c r="H23" s="463"/>
      <c r="I23" s="463"/>
      <c r="J23" s="463"/>
      <c r="K23" s="463"/>
      <c r="L23" s="464"/>
    </row>
    <row r="24" spans="1:12" ht="45" customHeight="1" x14ac:dyDescent="0.25">
      <c r="A24" s="455" t="s">
        <v>580</v>
      </c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7"/>
    </row>
    <row r="25" spans="1:12" ht="45" customHeight="1" x14ac:dyDescent="0.25">
      <c r="A25" s="458"/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60"/>
    </row>
  </sheetData>
  <sheetProtection password="F990" sheet="1" objects="1" scenarios="1"/>
  <mergeCells count="11">
    <mergeCell ref="A24:L25"/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topLeftCell="A28" zoomScale="90" zoomScaleNormal="100" zoomScaleSheetLayoutView="90" workbookViewId="0">
      <selection activeCell="J11" sqref="J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</row>
    <row r="2" spans="1:8" ht="18.75" x14ac:dyDescent="0.25">
      <c r="A2" s="436" t="s">
        <v>465</v>
      </c>
      <c r="B2" s="436"/>
      <c r="C2" s="436"/>
      <c r="D2" s="436"/>
      <c r="E2" s="436"/>
      <c r="F2" s="436"/>
      <c r="G2" s="436"/>
      <c r="H2" s="436"/>
    </row>
    <row r="3" spans="1:8" x14ac:dyDescent="0.25">
      <c r="A3" s="133" t="s">
        <v>11</v>
      </c>
      <c r="B3" s="447"/>
      <c r="C3" s="447"/>
      <c r="D3" s="447"/>
      <c r="E3" s="447"/>
      <c r="F3" s="447"/>
      <c r="G3" s="439" t="s">
        <v>15</v>
      </c>
      <c r="H3" s="123" t="s">
        <v>16</v>
      </c>
    </row>
    <row r="4" spans="1:8" x14ac:dyDescent="0.25">
      <c r="A4" s="133" t="s">
        <v>12</v>
      </c>
      <c r="B4" s="447"/>
      <c r="C4" s="447"/>
      <c r="D4" s="447"/>
      <c r="E4" s="447"/>
      <c r="F4" s="447"/>
      <c r="G4" s="439"/>
      <c r="H4" s="124" t="str">
        <f>'PLANILHA ORÇAMENTÁRIA'!H4</f>
        <v>MA - janeiro/2018</v>
      </c>
    </row>
    <row r="5" spans="1:8" x14ac:dyDescent="0.25">
      <c r="A5" s="133" t="s">
        <v>13</v>
      </c>
      <c r="B5" s="447"/>
      <c r="C5" s="447"/>
      <c r="D5" s="447"/>
      <c r="E5" s="447"/>
      <c r="F5" s="447"/>
      <c r="G5" s="442">
        <f>BDI!I22</f>
        <v>0.31126118815198645</v>
      </c>
      <c r="H5" s="132" t="str">
        <f>'PLANILHA ORÇAMENTÁRIA'!H5</f>
        <v>SICRO</v>
      </c>
    </row>
    <row r="6" spans="1:8" x14ac:dyDescent="0.25">
      <c r="A6" s="133" t="s">
        <v>14</v>
      </c>
      <c r="B6" s="447"/>
      <c r="C6" s="447"/>
      <c r="D6" s="447"/>
      <c r="E6" s="447"/>
      <c r="F6" s="447"/>
      <c r="G6" s="442"/>
      <c r="H6" s="124" t="str">
        <f>'PLANILHA ORÇAMENTÁRIA'!H6</f>
        <v>MA - Setembro/2017</v>
      </c>
    </row>
    <row r="7" spans="1:8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445</v>
      </c>
      <c r="F7" s="125" t="s">
        <v>446</v>
      </c>
      <c r="G7" s="125" t="s">
        <v>447</v>
      </c>
      <c r="H7" s="125" t="s">
        <v>448</v>
      </c>
    </row>
    <row r="8" spans="1:8" ht="15.75" x14ac:dyDescent="0.25">
      <c r="A8" s="271" t="s">
        <v>46</v>
      </c>
      <c r="B8" s="194">
        <v>93358</v>
      </c>
      <c r="C8" s="197" t="s">
        <v>116</v>
      </c>
      <c r="D8" s="283" t="s">
        <v>29</v>
      </c>
      <c r="E8" s="312"/>
      <c r="F8" s="312"/>
      <c r="G8" s="312"/>
      <c r="H8" s="294">
        <f>E8*F8*G8</f>
        <v>0</v>
      </c>
    </row>
    <row r="9" spans="1:8" ht="60" x14ac:dyDescent="0.25">
      <c r="A9" s="271" t="s">
        <v>47</v>
      </c>
      <c r="B9" s="194">
        <v>94267</v>
      </c>
      <c r="C9" s="318" t="s">
        <v>101</v>
      </c>
      <c r="D9" s="283" t="s">
        <v>41</v>
      </c>
      <c r="E9" s="312"/>
      <c r="F9" s="154"/>
      <c r="G9" s="154"/>
      <c r="H9" s="294">
        <f>E9</f>
        <v>0</v>
      </c>
    </row>
    <row r="10" spans="1:8" ht="60" x14ac:dyDescent="0.25">
      <c r="A10" s="271" t="s">
        <v>65</v>
      </c>
      <c r="B10" s="194">
        <v>94268</v>
      </c>
      <c r="C10" s="318" t="s">
        <v>102</v>
      </c>
      <c r="D10" s="283" t="s">
        <v>41</v>
      </c>
      <c r="E10" s="312"/>
      <c r="F10" s="154"/>
      <c r="G10" s="154"/>
      <c r="H10" s="294">
        <f t="shared" ref="H10:H24" si="0">E10</f>
        <v>0</v>
      </c>
    </row>
    <row r="11" spans="1:8" ht="60" x14ac:dyDescent="0.25">
      <c r="A11" s="271" t="s">
        <v>120</v>
      </c>
      <c r="B11" s="194">
        <v>94269</v>
      </c>
      <c r="C11" s="318" t="s">
        <v>101</v>
      </c>
      <c r="D11" s="283" t="s">
        <v>41</v>
      </c>
      <c r="E11" s="312"/>
      <c r="F11" s="154"/>
      <c r="G11" s="154"/>
      <c r="H11" s="294">
        <f t="shared" si="0"/>
        <v>0</v>
      </c>
    </row>
    <row r="12" spans="1:8" ht="60" x14ac:dyDescent="0.25">
      <c r="A12" s="271" t="s">
        <v>121</v>
      </c>
      <c r="B12" s="194">
        <v>94270</v>
      </c>
      <c r="C12" s="318" t="s">
        <v>103</v>
      </c>
      <c r="D12" s="283" t="s">
        <v>41</v>
      </c>
      <c r="E12" s="312"/>
      <c r="F12" s="154"/>
      <c r="G12" s="154"/>
      <c r="H12" s="294">
        <f t="shared" si="0"/>
        <v>0</v>
      </c>
    </row>
    <row r="13" spans="1:8" ht="60" x14ac:dyDescent="0.25">
      <c r="A13" s="271" t="s">
        <v>122</v>
      </c>
      <c r="B13" s="194">
        <v>94271</v>
      </c>
      <c r="C13" s="318" t="s">
        <v>104</v>
      </c>
      <c r="D13" s="283" t="s">
        <v>41</v>
      </c>
      <c r="E13" s="312"/>
      <c r="F13" s="154"/>
      <c r="G13" s="154"/>
      <c r="H13" s="294">
        <f t="shared" si="0"/>
        <v>0</v>
      </c>
    </row>
    <row r="14" spans="1:8" ht="60" x14ac:dyDescent="0.25">
      <c r="A14" s="271" t="s">
        <v>123</v>
      </c>
      <c r="B14" s="194">
        <v>94272</v>
      </c>
      <c r="C14" s="318" t="s">
        <v>105</v>
      </c>
      <c r="D14" s="283" t="s">
        <v>41</v>
      </c>
      <c r="E14" s="312"/>
      <c r="F14" s="154"/>
      <c r="G14" s="154"/>
      <c r="H14" s="294">
        <f t="shared" si="0"/>
        <v>0</v>
      </c>
    </row>
    <row r="15" spans="1:8" ht="60" x14ac:dyDescent="0.25">
      <c r="A15" s="271" t="s">
        <v>124</v>
      </c>
      <c r="B15" s="194">
        <v>94273</v>
      </c>
      <c r="C15" s="318" t="s">
        <v>106</v>
      </c>
      <c r="D15" s="283" t="s">
        <v>41</v>
      </c>
      <c r="E15" s="312"/>
      <c r="F15" s="154"/>
      <c r="G15" s="154"/>
      <c r="H15" s="294">
        <f t="shared" si="0"/>
        <v>0</v>
      </c>
    </row>
    <row r="16" spans="1:8" ht="60" x14ac:dyDescent="0.25">
      <c r="A16" s="271" t="s">
        <v>242</v>
      </c>
      <c r="B16" s="194">
        <v>94274</v>
      </c>
      <c r="C16" s="318" t="s">
        <v>107</v>
      </c>
      <c r="D16" s="283" t="s">
        <v>41</v>
      </c>
      <c r="E16" s="312"/>
      <c r="F16" s="154"/>
      <c r="G16" s="154"/>
      <c r="H16" s="294">
        <f t="shared" si="0"/>
        <v>0</v>
      </c>
    </row>
    <row r="17" spans="1:12" ht="30" x14ac:dyDescent="0.25">
      <c r="A17" s="271" t="s">
        <v>243</v>
      </c>
      <c r="B17" s="194">
        <v>94281</v>
      </c>
      <c r="C17" s="318" t="s">
        <v>108</v>
      </c>
      <c r="D17" s="283" t="s">
        <v>41</v>
      </c>
      <c r="E17" s="312"/>
      <c r="F17" s="154"/>
      <c r="G17" s="154"/>
      <c r="H17" s="294">
        <f t="shared" si="0"/>
        <v>0</v>
      </c>
    </row>
    <row r="18" spans="1:12" ht="30" x14ac:dyDescent="0.25">
      <c r="A18" s="271" t="s">
        <v>244</v>
      </c>
      <c r="B18" s="194">
        <v>94282</v>
      </c>
      <c r="C18" s="318" t="s">
        <v>109</v>
      </c>
      <c r="D18" s="283" t="s">
        <v>41</v>
      </c>
      <c r="E18" s="312"/>
      <c r="F18" s="154"/>
      <c r="G18" s="154"/>
      <c r="H18" s="294">
        <f t="shared" si="0"/>
        <v>0</v>
      </c>
    </row>
    <row r="19" spans="1:12" ht="30" x14ac:dyDescent="0.25">
      <c r="A19" s="271" t="s">
        <v>245</v>
      </c>
      <c r="B19" s="194">
        <v>94283</v>
      </c>
      <c r="C19" s="318" t="s">
        <v>110</v>
      </c>
      <c r="D19" s="283" t="s">
        <v>41</v>
      </c>
      <c r="E19" s="312"/>
      <c r="F19" s="154"/>
      <c r="G19" s="154"/>
      <c r="H19" s="294">
        <f t="shared" si="0"/>
        <v>0</v>
      </c>
    </row>
    <row r="20" spans="1:12" ht="30" x14ac:dyDescent="0.25">
      <c r="A20" s="271" t="s">
        <v>246</v>
      </c>
      <c r="B20" s="194">
        <v>94284</v>
      </c>
      <c r="C20" s="318" t="s">
        <v>111</v>
      </c>
      <c r="D20" s="283" t="s">
        <v>41</v>
      </c>
      <c r="E20" s="312"/>
      <c r="F20" s="154"/>
      <c r="G20" s="154"/>
      <c r="H20" s="294">
        <f t="shared" si="0"/>
        <v>0</v>
      </c>
    </row>
    <row r="21" spans="1:12" ht="30" x14ac:dyDescent="0.25">
      <c r="A21" s="271" t="s">
        <v>125</v>
      </c>
      <c r="B21" s="194">
        <v>94287</v>
      </c>
      <c r="C21" s="318" t="s">
        <v>112</v>
      </c>
      <c r="D21" s="283" t="s">
        <v>41</v>
      </c>
      <c r="E21" s="312"/>
      <c r="F21" s="154"/>
      <c r="G21" s="154"/>
      <c r="H21" s="294">
        <f t="shared" si="0"/>
        <v>0</v>
      </c>
    </row>
    <row r="22" spans="1:12" ht="30" x14ac:dyDescent="0.25">
      <c r="A22" s="271" t="s">
        <v>142</v>
      </c>
      <c r="B22" s="194">
        <v>94288</v>
      </c>
      <c r="C22" s="318" t="s">
        <v>113</v>
      </c>
      <c r="D22" s="283" t="s">
        <v>41</v>
      </c>
      <c r="E22" s="312"/>
      <c r="F22" s="154"/>
      <c r="G22" s="154"/>
      <c r="H22" s="294">
        <f t="shared" si="0"/>
        <v>0</v>
      </c>
    </row>
    <row r="23" spans="1:12" ht="30" x14ac:dyDescent="0.25">
      <c r="A23" s="271" t="s">
        <v>143</v>
      </c>
      <c r="B23" s="194">
        <v>94289</v>
      </c>
      <c r="C23" s="318" t="s">
        <v>114</v>
      </c>
      <c r="D23" s="283" t="s">
        <v>41</v>
      </c>
      <c r="E23" s="312"/>
      <c r="F23" s="154"/>
      <c r="G23" s="154"/>
      <c r="H23" s="294">
        <f t="shared" si="0"/>
        <v>0</v>
      </c>
    </row>
    <row r="24" spans="1:12" ht="30" x14ac:dyDescent="0.25">
      <c r="A24" s="271" t="s">
        <v>144</v>
      </c>
      <c r="B24" s="194">
        <v>94290</v>
      </c>
      <c r="C24" s="318" t="s">
        <v>115</v>
      </c>
      <c r="D24" s="283" t="s">
        <v>41</v>
      </c>
      <c r="E24" s="312"/>
      <c r="F24" s="154"/>
      <c r="G24" s="154"/>
      <c r="H24" s="294">
        <f t="shared" si="0"/>
        <v>0</v>
      </c>
    </row>
    <row r="25" spans="1:12" x14ac:dyDescent="0.25">
      <c r="A25" s="154"/>
      <c r="B25" s="154"/>
      <c r="C25" s="154"/>
      <c r="D25" s="154"/>
      <c r="E25" s="154"/>
      <c r="F25" s="154"/>
      <c r="G25" s="154"/>
      <c r="H25" s="154"/>
    </row>
    <row r="26" spans="1:12" x14ac:dyDescent="0.25">
      <c r="A26" s="154"/>
      <c r="B26" s="154"/>
      <c r="C26" s="154"/>
      <c r="D26" s="154"/>
      <c r="E26" s="154"/>
      <c r="F26" s="154"/>
      <c r="G26" s="154"/>
      <c r="H26" s="154"/>
    </row>
    <row r="27" spans="1:12" ht="45" customHeight="1" x14ac:dyDescent="0.25">
      <c r="A27" s="429" t="s">
        <v>580</v>
      </c>
      <c r="B27" s="429"/>
      <c r="C27" s="429"/>
      <c r="D27" s="429"/>
      <c r="E27" s="429"/>
      <c r="F27" s="429"/>
      <c r="G27" s="429"/>
      <c r="H27" s="429"/>
      <c r="I27" s="317"/>
      <c r="J27" s="317"/>
      <c r="K27" s="317"/>
      <c r="L27" s="317"/>
    </row>
    <row r="28" spans="1:12" ht="45" customHeight="1" x14ac:dyDescent="0.25">
      <c r="A28" s="429"/>
      <c r="B28" s="429"/>
      <c r="C28" s="429"/>
      <c r="D28" s="429"/>
      <c r="E28" s="429"/>
      <c r="F28" s="429"/>
      <c r="G28" s="429"/>
      <c r="H28" s="429"/>
      <c r="I28" s="317"/>
      <c r="J28" s="317"/>
      <c r="K28" s="317"/>
      <c r="L28" s="317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topLeftCell="A41" zoomScale="70" zoomScaleNormal="100" zoomScaleSheetLayoutView="70" workbookViewId="0">
      <selection activeCell="I92" activeCellId="29" sqref="A2:I2 A3:A8 B7:I8 H3:I7 A9:E16 I9:I16 A17:I17 A18:E33 H18:I33 A35:E38 A34:I34 H35:I38 A39:I39 A40:E55 I40:I55 A56:I56 A57:E70 G57:I70 A71:A72 B72:D77 B71:I71 F72:I77 A73:A77 A78:I78 A79:E89 I79:I89 A90:I90 A91:D91 F91:I91 A92:I95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19" bestFit="1" customWidth="1"/>
    <col min="10" max="16384" width="9.140625" style="2"/>
  </cols>
  <sheetData>
    <row r="1" spans="1:9" ht="90" customHeight="1" x14ac:dyDescent="0.25">
      <c r="A1" s="445" t="s">
        <v>798</v>
      </c>
      <c r="B1" s="445"/>
      <c r="C1" s="445"/>
      <c r="D1" s="445"/>
      <c r="E1" s="445"/>
      <c r="F1" s="445"/>
      <c r="G1" s="445"/>
      <c r="H1" s="445"/>
      <c r="I1" s="445"/>
    </row>
    <row r="2" spans="1:9" ht="18.75" x14ac:dyDescent="0.25">
      <c r="A2" s="436" t="s">
        <v>467</v>
      </c>
      <c r="B2" s="436"/>
      <c r="C2" s="436"/>
      <c r="D2" s="436"/>
      <c r="E2" s="436"/>
      <c r="F2" s="436"/>
      <c r="G2" s="436"/>
      <c r="H2" s="436"/>
      <c r="I2" s="436"/>
    </row>
    <row r="3" spans="1:9" x14ac:dyDescent="0.25">
      <c r="A3" s="133" t="s">
        <v>11</v>
      </c>
      <c r="B3" s="447"/>
      <c r="C3" s="447"/>
      <c r="D3" s="447"/>
      <c r="E3" s="447"/>
      <c r="F3" s="447"/>
      <c r="G3" s="447"/>
      <c r="H3" s="439" t="s">
        <v>15</v>
      </c>
      <c r="I3" s="140" t="s">
        <v>16</v>
      </c>
    </row>
    <row r="4" spans="1:9" x14ac:dyDescent="0.25">
      <c r="A4" s="133" t="s">
        <v>12</v>
      </c>
      <c r="B4" s="447"/>
      <c r="C4" s="447"/>
      <c r="D4" s="447"/>
      <c r="E4" s="447"/>
      <c r="F4" s="447"/>
      <c r="G4" s="447"/>
      <c r="H4" s="439"/>
      <c r="I4" s="322" t="str">
        <f>'PLANILHA ORÇAMENTÁRIA'!H4</f>
        <v>MA - janeiro/2018</v>
      </c>
    </row>
    <row r="5" spans="1:9" x14ac:dyDescent="0.25">
      <c r="A5" s="133" t="s">
        <v>13</v>
      </c>
      <c r="B5" s="447"/>
      <c r="C5" s="447"/>
      <c r="D5" s="447"/>
      <c r="E5" s="447"/>
      <c r="F5" s="447"/>
      <c r="G5" s="447"/>
      <c r="H5" s="442">
        <f>BDI!I22</f>
        <v>0.31126118815198645</v>
      </c>
      <c r="I5" s="323" t="str">
        <f>'PLANILHA ORÇAMENTÁRIA'!H5</f>
        <v>SICRO</v>
      </c>
    </row>
    <row r="6" spans="1:9" x14ac:dyDescent="0.25">
      <c r="A6" s="133" t="s">
        <v>14</v>
      </c>
      <c r="B6" s="447"/>
      <c r="C6" s="447"/>
      <c r="D6" s="447"/>
      <c r="E6" s="447"/>
      <c r="F6" s="447"/>
      <c r="G6" s="447"/>
      <c r="H6" s="442"/>
      <c r="I6" s="322" t="str">
        <f>'PLANILHA ORÇAMENTÁRIA'!H6</f>
        <v>MA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468</v>
      </c>
      <c r="F7" s="125" t="s">
        <v>783</v>
      </c>
      <c r="G7" s="125" t="s">
        <v>784</v>
      </c>
      <c r="H7" s="125" t="s">
        <v>796</v>
      </c>
      <c r="I7" s="125" t="s">
        <v>448</v>
      </c>
    </row>
    <row r="8" spans="1:9" x14ac:dyDescent="0.25">
      <c r="A8" s="321" t="s">
        <v>44</v>
      </c>
      <c r="B8" s="466" t="s">
        <v>157</v>
      </c>
      <c r="C8" s="466"/>
      <c r="D8" s="466"/>
      <c r="E8" s="466"/>
      <c r="F8" s="466"/>
      <c r="G8" s="466"/>
      <c r="H8" s="466"/>
      <c r="I8" s="466"/>
    </row>
    <row r="9" spans="1:9" ht="75" x14ac:dyDescent="0.25">
      <c r="A9" s="284" t="s">
        <v>247</v>
      </c>
      <c r="B9" s="284">
        <v>90099</v>
      </c>
      <c r="C9" s="254" t="s">
        <v>469</v>
      </c>
      <c r="D9" s="283" t="s">
        <v>29</v>
      </c>
      <c r="E9" s="283"/>
      <c r="F9" s="312"/>
      <c r="G9" s="312"/>
      <c r="H9" s="312"/>
      <c r="I9" s="301">
        <f>F9*G9*H9</f>
        <v>0</v>
      </c>
    </row>
    <row r="10" spans="1:9" ht="75" x14ac:dyDescent="0.25">
      <c r="A10" s="284" t="s">
        <v>248</v>
      </c>
      <c r="B10" s="284">
        <v>90100</v>
      </c>
      <c r="C10" s="256" t="s">
        <v>135</v>
      </c>
      <c r="D10" s="283" t="s">
        <v>29</v>
      </c>
      <c r="E10" s="283"/>
      <c r="F10" s="312"/>
      <c r="G10" s="312"/>
      <c r="H10" s="312"/>
      <c r="I10" s="301">
        <f t="shared" ref="I10:I16" si="0">F10*G10*H10</f>
        <v>0</v>
      </c>
    </row>
    <row r="11" spans="1:9" ht="90" x14ac:dyDescent="0.25">
      <c r="A11" s="284" t="s">
        <v>249</v>
      </c>
      <c r="B11" s="284">
        <v>90101</v>
      </c>
      <c r="C11" s="256" t="s">
        <v>136</v>
      </c>
      <c r="D11" s="283" t="s">
        <v>29</v>
      </c>
      <c r="E11" s="283"/>
      <c r="F11" s="312"/>
      <c r="G11" s="312"/>
      <c r="H11" s="312"/>
      <c r="I11" s="301">
        <f t="shared" si="0"/>
        <v>0</v>
      </c>
    </row>
    <row r="12" spans="1:9" ht="90" x14ac:dyDescent="0.25">
      <c r="A12" s="284" t="s">
        <v>250</v>
      </c>
      <c r="B12" s="284">
        <v>90102</v>
      </c>
      <c r="C12" s="324" t="s">
        <v>137</v>
      </c>
      <c r="D12" s="283" t="s">
        <v>29</v>
      </c>
      <c r="E12" s="283"/>
      <c r="F12" s="312"/>
      <c r="G12" s="312"/>
      <c r="H12" s="312"/>
      <c r="I12" s="301">
        <f t="shared" si="0"/>
        <v>0</v>
      </c>
    </row>
    <row r="13" spans="1:9" ht="105" x14ac:dyDescent="0.25">
      <c r="A13" s="284" t="s">
        <v>251</v>
      </c>
      <c r="B13" s="284">
        <v>90105</v>
      </c>
      <c r="C13" s="324" t="s">
        <v>138</v>
      </c>
      <c r="D13" s="283" t="s">
        <v>29</v>
      </c>
      <c r="E13" s="283"/>
      <c r="F13" s="312"/>
      <c r="G13" s="312"/>
      <c r="H13" s="312"/>
      <c r="I13" s="301">
        <f t="shared" si="0"/>
        <v>0</v>
      </c>
    </row>
    <row r="14" spans="1:9" ht="75" x14ac:dyDescent="0.25">
      <c r="A14" s="284" t="s">
        <v>252</v>
      </c>
      <c r="B14" s="284">
        <v>90106</v>
      </c>
      <c r="C14" s="256" t="s">
        <v>139</v>
      </c>
      <c r="D14" s="283" t="s">
        <v>29</v>
      </c>
      <c r="E14" s="283"/>
      <c r="F14" s="312"/>
      <c r="G14" s="312"/>
      <c r="H14" s="312"/>
      <c r="I14" s="301">
        <f t="shared" si="0"/>
        <v>0</v>
      </c>
    </row>
    <row r="15" spans="1:9" ht="90" x14ac:dyDescent="0.25">
      <c r="A15" s="284" t="s">
        <v>253</v>
      </c>
      <c r="B15" s="284">
        <v>90107</v>
      </c>
      <c r="C15" s="256" t="s">
        <v>140</v>
      </c>
      <c r="D15" s="283" t="s">
        <v>29</v>
      </c>
      <c r="E15" s="283"/>
      <c r="F15" s="312"/>
      <c r="G15" s="312"/>
      <c r="H15" s="312"/>
      <c r="I15" s="301">
        <f t="shared" si="0"/>
        <v>0</v>
      </c>
    </row>
    <row r="16" spans="1:9" ht="90" x14ac:dyDescent="0.25">
      <c r="A16" s="284" t="s">
        <v>254</v>
      </c>
      <c r="B16" s="284">
        <v>90108</v>
      </c>
      <c r="C16" s="324" t="s">
        <v>141</v>
      </c>
      <c r="D16" s="283" t="s">
        <v>29</v>
      </c>
      <c r="E16" s="283"/>
      <c r="F16" s="312"/>
      <c r="G16" s="312"/>
      <c r="H16" s="312"/>
      <c r="I16" s="301">
        <f t="shared" si="0"/>
        <v>0</v>
      </c>
    </row>
    <row r="17" spans="1:9" x14ac:dyDescent="0.25">
      <c r="A17" s="321" t="s">
        <v>45</v>
      </c>
      <c r="B17" s="466" t="s">
        <v>158</v>
      </c>
      <c r="C17" s="466"/>
      <c r="D17" s="466"/>
      <c r="E17" s="466"/>
      <c r="F17" s="466"/>
      <c r="G17" s="466"/>
      <c r="H17" s="466"/>
      <c r="I17" s="466"/>
    </row>
    <row r="18" spans="1:9" ht="45" x14ac:dyDescent="0.25">
      <c r="A18" s="284" t="s">
        <v>255</v>
      </c>
      <c r="B18" s="284">
        <v>94037</v>
      </c>
      <c r="C18" s="324" t="s">
        <v>149</v>
      </c>
      <c r="D18" s="283" t="s">
        <v>19</v>
      </c>
      <c r="E18" s="283"/>
      <c r="F18" s="312"/>
      <c r="G18" s="312"/>
      <c r="H18" s="154"/>
      <c r="I18" s="301">
        <f>F18*G18</f>
        <v>0</v>
      </c>
    </row>
    <row r="19" spans="1:9" ht="60" x14ac:dyDescent="0.25">
      <c r="A19" s="284" t="s">
        <v>256</v>
      </c>
      <c r="B19" s="284">
        <v>94038</v>
      </c>
      <c r="C19" s="324" t="s">
        <v>150</v>
      </c>
      <c r="D19" s="283" t="s">
        <v>19</v>
      </c>
      <c r="E19" s="283"/>
      <c r="F19" s="312"/>
      <c r="G19" s="312"/>
      <c r="H19" s="154"/>
      <c r="I19" s="301">
        <f t="shared" ref="I19:I38" si="1">F19*G19</f>
        <v>0</v>
      </c>
    </row>
    <row r="20" spans="1:9" ht="60" x14ac:dyDescent="0.25">
      <c r="A20" s="284" t="s">
        <v>257</v>
      </c>
      <c r="B20" s="284">
        <v>94039</v>
      </c>
      <c r="C20" s="324" t="s">
        <v>151</v>
      </c>
      <c r="D20" s="283" t="s">
        <v>19</v>
      </c>
      <c r="E20" s="283"/>
      <c r="F20" s="312"/>
      <c r="G20" s="312"/>
      <c r="H20" s="154"/>
      <c r="I20" s="301">
        <f t="shared" si="1"/>
        <v>0</v>
      </c>
    </row>
    <row r="21" spans="1:9" ht="60" x14ac:dyDescent="0.25">
      <c r="A21" s="284" t="s">
        <v>258</v>
      </c>
      <c r="B21" s="284">
        <v>94040</v>
      </c>
      <c r="C21" s="324" t="s">
        <v>153</v>
      </c>
      <c r="D21" s="283" t="s">
        <v>19</v>
      </c>
      <c r="E21" s="283"/>
      <c r="F21" s="312"/>
      <c r="G21" s="312"/>
      <c r="H21" s="154"/>
      <c r="I21" s="301">
        <f t="shared" si="1"/>
        <v>0</v>
      </c>
    </row>
    <row r="22" spans="1:9" ht="60" x14ac:dyDescent="0.25">
      <c r="A22" s="284" t="s">
        <v>259</v>
      </c>
      <c r="B22" s="284">
        <v>94043</v>
      </c>
      <c r="C22" s="324" t="s">
        <v>152</v>
      </c>
      <c r="D22" s="283" t="s">
        <v>19</v>
      </c>
      <c r="E22" s="283"/>
      <c r="F22" s="312"/>
      <c r="G22" s="312"/>
      <c r="H22" s="154"/>
      <c r="I22" s="301">
        <f t="shared" si="1"/>
        <v>0</v>
      </c>
    </row>
    <row r="23" spans="1:9" ht="60" x14ac:dyDescent="0.25">
      <c r="A23" s="284" t="s">
        <v>260</v>
      </c>
      <c r="B23" s="284">
        <v>94044</v>
      </c>
      <c r="C23" s="324" t="s">
        <v>156</v>
      </c>
      <c r="D23" s="283" t="s">
        <v>19</v>
      </c>
      <c r="E23" s="283"/>
      <c r="F23" s="312"/>
      <c r="G23" s="312"/>
      <c r="H23" s="154"/>
      <c r="I23" s="301">
        <f t="shared" si="1"/>
        <v>0</v>
      </c>
    </row>
    <row r="24" spans="1:9" ht="60" x14ac:dyDescent="0.25">
      <c r="A24" s="284" t="s">
        <v>261</v>
      </c>
      <c r="B24" s="284">
        <v>94045</v>
      </c>
      <c r="C24" s="324" t="s">
        <v>154</v>
      </c>
      <c r="D24" s="283" t="s">
        <v>19</v>
      </c>
      <c r="E24" s="283"/>
      <c r="F24" s="312"/>
      <c r="G24" s="312"/>
      <c r="H24" s="154"/>
      <c r="I24" s="301">
        <f t="shared" si="1"/>
        <v>0</v>
      </c>
    </row>
    <row r="25" spans="1:9" ht="60" x14ac:dyDescent="0.25">
      <c r="A25" s="284" t="s">
        <v>262</v>
      </c>
      <c r="B25" s="284">
        <v>94046</v>
      </c>
      <c r="C25" s="324" t="s">
        <v>155</v>
      </c>
      <c r="D25" s="283" t="s">
        <v>19</v>
      </c>
      <c r="E25" s="283"/>
      <c r="F25" s="312"/>
      <c r="G25" s="312"/>
      <c r="H25" s="154"/>
      <c r="I25" s="301">
        <f t="shared" si="1"/>
        <v>0</v>
      </c>
    </row>
    <row r="26" spans="1:9" ht="60" x14ac:dyDescent="0.25">
      <c r="A26" s="284" t="s">
        <v>263</v>
      </c>
      <c r="B26" s="284">
        <v>94049</v>
      </c>
      <c r="C26" s="325" t="s">
        <v>197</v>
      </c>
      <c r="D26" s="283" t="s">
        <v>19</v>
      </c>
      <c r="E26" s="283"/>
      <c r="F26" s="312"/>
      <c r="G26" s="312"/>
      <c r="H26" s="154"/>
      <c r="I26" s="301">
        <f t="shared" si="1"/>
        <v>0</v>
      </c>
    </row>
    <row r="27" spans="1:9" ht="75" x14ac:dyDescent="0.25">
      <c r="A27" s="284" t="s">
        <v>264</v>
      </c>
      <c r="B27" s="284">
        <v>94050</v>
      </c>
      <c r="C27" s="324" t="s">
        <v>198</v>
      </c>
      <c r="D27" s="283" t="s">
        <v>19</v>
      </c>
      <c r="E27" s="283"/>
      <c r="F27" s="312"/>
      <c r="G27" s="312"/>
      <c r="H27" s="154"/>
      <c r="I27" s="301">
        <f t="shared" si="1"/>
        <v>0</v>
      </c>
    </row>
    <row r="28" spans="1:9" ht="60" x14ac:dyDescent="0.25">
      <c r="A28" s="284" t="s">
        <v>265</v>
      </c>
      <c r="B28" s="284">
        <v>94051</v>
      </c>
      <c r="C28" s="324" t="s">
        <v>199</v>
      </c>
      <c r="D28" s="283" t="s">
        <v>19</v>
      </c>
      <c r="E28" s="283"/>
      <c r="F28" s="312"/>
      <c r="G28" s="312"/>
      <c r="H28" s="154"/>
      <c r="I28" s="301">
        <f t="shared" si="1"/>
        <v>0</v>
      </c>
    </row>
    <row r="29" spans="1:9" ht="60" x14ac:dyDescent="0.25">
      <c r="A29" s="284" t="s">
        <v>266</v>
      </c>
      <c r="B29" s="284">
        <v>94052</v>
      </c>
      <c r="C29" s="324" t="s">
        <v>200</v>
      </c>
      <c r="D29" s="283" t="s">
        <v>19</v>
      </c>
      <c r="E29" s="283"/>
      <c r="F29" s="312"/>
      <c r="G29" s="312"/>
      <c r="H29" s="154"/>
      <c r="I29" s="301">
        <f t="shared" si="1"/>
        <v>0</v>
      </c>
    </row>
    <row r="30" spans="1:9" ht="60" x14ac:dyDescent="0.25">
      <c r="A30" s="284" t="s">
        <v>267</v>
      </c>
      <c r="B30" s="284">
        <v>94055</v>
      </c>
      <c r="C30" s="324" t="s">
        <v>201</v>
      </c>
      <c r="D30" s="283" t="s">
        <v>19</v>
      </c>
      <c r="E30" s="283"/>
      <c r="F30" s="312"/>
      <c r="G30" s="312"/>
      <c r="H30" s="154"/>
      <c r="I30" s="301">
        <f t="shared" si="1"/>
        <v>0</v>
      </c>
    </row>
    <row r="31" spans="1:9" ht="75" x14ac:dyDescent="0.25">
      <c r="A31" s="284" t="s">
        <v>268</v>
      </c>
      <c r="B31" s="284">
        <v>94056</v>
      </c>
      <c r="C31" s="324" t="s">
        <v>202</v>
      </c>
      <c r="D31" s="283" t="s">
        <v>19</v>
      </c>
      <c r="E31" s="283"/>
      <c r="F31" s="312"/>
      <c r="G31" s="312"/>
      <c r="H31" s="154"/>
      <c r="I31" s="301">
        <f t="shared" si="1"/>
        <v>0</v>
      </c>
    </row>
    <row r="32" spans="1:9" ht="60" x14ac:dyDescent="0.25">
      <c r="A32" s="284" t="s">
        <v>269</v>
      </c>
      <c r="B32" s="284">
        <v>94057</v>
      </c>
      <c r="C32" s="324" t="s">
        <v>203</v>
      </c>
      <c r="D32" s="283" t="s">
        <v>19</v>
      </c>
      <c r="E32" s="283"/>
      <c r="F32" s="312"/>
      <c r="G32" s="312"/>
      <c r="H32" s="154"/>
      <c r="I32" s="301">
        <f t="shared" si="1"/>
        <v>0</v>
      </c>
    </row>
    <row r="33" spans="1:9" ht="60" x14ac:dyDescent="0.25">
      <c r="A33" s="284" t="s">
        <v>270</v>
      </c>
      <c r="B33" s="284">
        <v>94058</v>
      </c>
      <c r="C33" s="324" t="s">
        <v>204</v>
      </c>
      <c r="D33" s="283" t="s">
        <v>19</v>
      </c>
      <c r="E33" s="283"/>
      <c r="F33" s="312"/>
      <c r="G33" s="312"/>
      <c r="H33" s="154"/>
      <c r="I33" s="301">
        <f t="shared" si="1"/>
        <v>0</v>
      </c>
    </row>
    <row r="34" spans="1:9" x14ac:dyDescent="0.25">
      <c r="A34" s="321" t="s">
        <v>126</v>
      </c>
      <c r="B34" s="466" t="s">
        <v>160</v>
      </c>
      <c r="C34" s="466"/>
      <c r="D34" s="466"/>
      <c r="E34" s="466"/>
      <c r="F34" s="466"/>
      <c r="G34" s="466"/>
      <c r="H34" s="466"/>
      <c r="I34" s="466"/>
    </row>
    <row r="35" spans="1:9" ht="45" x14ac:dyDescent="0.25">
      <c r="A35" s="284" t="s">
        <v>271</v>
      </c>
      <c r="B35" s="284">
        <v>94097</v>
      </c>
      <c r="C35" s="324" t="s">
        <v>145</v>
      </c>
      <c r="D35" s="270" t="s">
        <v>19</v>
      </c>
      <c r="E35" s="270"/>
      <c r="F35" s="312"/>
      <c r="G35" s="312"/>
      <c r="H35" s="154"/>
      <c r="I35" s="301">
        <f t="shared" si="1"/>
        <v>0</v>
      </c>
    </row>
    <row r="36" spans="1:9" ht="45" x14ac:dyDescent="0.25">
      <c r="A36" s="284" t="s">
        <v>272</v>
      </c>
      <c r="B36" s="284">
        <v>94098</v>
      </c>
      <c r="C36" s="324" t="s">
        <v>146</v>
      </c>
      <c r="D36" s="270" t="s">
        <v>19</v>
      </c>
      <c r="E36" s="270"/>
      <c r="F36" s="312"/>
      <c r="G36" s="312"/>
      <c r="H36" s="154"/>
      <c r="I36" s="301">
        <f t="shared" si="1"/>
        <v>0</v>
      </c>
    </row>
    <row r="37" spans="1:9" ht="45" x14ac:dyDescent="0.25">
      <c r="A37" s="284" t="s">
        <v>273</v>
      </c>
      <c r="B37" s="284">
        <v>94099</v>
      </c>
      <c r="C37" s="324" t="s">
        <v>147</v>
      </c>
      <c r="D37" s="270" t="s">
        <v>19</v>
      </c>
      <c r="E37" s="270"/>
      <c r="F37" s="312"/>
      <c r="G37" s="312"/>
      <c r="H37" s="154"/>
      <c r="I37" s="301">
        <f t="shared" si="1"/>
        <v>0</v>
      </c>
    </row>
    <row r="38" spans="1:9" ht="45" x14ac:dyDescent="0.25">
      <c r="A38" s="284" t="s">
        <v>274</v>
      </c>
      <c r="B38" s="284">
        <v>94100</v>
      </c>
      <c r="C38" s="256" t="s">
        <v>148</v>
      </c>
      <c r="D38" s="270" t="s">
        <v>19</v>
      </c>
      <c r="E38" s="270"/>
      <c r="F38" s="312"/>
      <c r="G38" s="312"/>
      <c r="H38" s="154"/>
      <c r="I38" s="301">
        <f t="shared" si="1"/>
        <v>0</v>
      </c>
    </row>
    <row r="39" spans="1:9" x14ac:dyDescent="0.25">
      <c r="A39" s="321" t="s">
        <v>218</v>
      </c>
      <c r="B39" s="466" t="s">
        <v>159</v>
      </c>
      <c r="C39" s="466"/>
      <c r="D39" s="466"/>
      <c r="E39" s="466"/>
      <c r="F39" s="466"/>
      <c r="G39" s="466"/>
      <c r="H39" s="466"/>
      <c r="I39" s="466"/>
    </row>
    <row r="40" spans="1:9" ht="60" x14ac:dyDescent="0.25">
      <c r="A40" s="284" t="s">
        <v>275</v>
      </c>
      <c r="B40" s="284">
        <v>94102</v>
      </c>
      <c r="C40" s="324" t="s">
        <v>597</v>
      </c>
      <c r="D40" s="283" t="s">
        <v>29</v>
      </c>
      <c r="E40" s="283"/>
      <c r="F40" s="312"/>
      <c r="G40" s="312"/>
      <c r="H40" s="312"/>
      <c r="I40" s="301">
        <f>F40*G40</f>
        <v>0</v>
      </c>
    </row>
    <row r="41" spans="1:9" ht="60" x14ac:dyDescent="0.25">
      <c r="A41" s="284" t="s">
        <v>276</v>
      </c>
      <c r="B41" s="284">
        <v>94103</v>
      </c>
      <c r="C41" s="324" t="s">
        <v>598</v>
      </c>
      <c r="D41" s="283" t="s">
        <v>29</v>
      </c>
      <c r="E41" s="283"/>
      <c r="F41" s="312"/>
      <c r="G41" s="312"/>
      <c r="H41" s="312"/>
      <c r="I41" s="301">
        <f t="shared" ref="I41:I55" si="2">F41*G41</f>
        <v>0</v>
      </c>
    </row>
    <row r="42" spans="1:9" ht="60" x14ac:dyDescent="0.25">
      <c r="A42" s="284" t="s">
        <v>277</v>
      </c>
      <c r="B42" s="284">
        <v>94104</v>
      </c>
      <c r="C42" s="324" t="s">
        <v>599</v>
      </c>
      <c r="D42" s="283" t="s">
        <v>29</v>
      </c>
      <c r="E42" s="283"/>
      <c r="F42" s="312"/>
      <c r="G42" s="312"/>
      <c r="H42" s="312"/>
      <c r="I42" s="301">
        <f t="shared" si="2"/>
        <v>0</v>
      </c>
    </row>
    <row r="43" spans="1:9" ht="60" x14ac:dyDescent="0.25">
      <c r="A43" s="284" t="s">
        <v>278</v>
      </c>
      <c r="B43" s="284">
        <v>94105</v>
      </c>
      <c r="C43" s="324" t="s">
        <v>600</v>
      </c>
      <c r="D43" s="283" t="s">
        <v>29</v>
      </c>
      <c r="E43" s="283"/>
      <c r="F43" s="312"/>
      <c r="G43" s="312"/>
      <c r="H43" s="312"/>
      <c r="I43" s="301">
        <f t="shared" si="2"/>
        <v>0</v>
      </c>
    </row>
    <row r="44" spans="1:9" ht="60" x14ac:dyDescent="0.25">
      <c r="A44" s="284" t="s">
        <v>279</v>
      </c>
      <c r="B44" s="284">
        <v>94106</v>
      </c>
      <c r="C44" s="324" t="s">
        <v>601</v>
      </c>
      <c r="D44" s="283" t="s">
        <v>29</v>
      </c>
      <c r="E44" s="283"/>
      <c r="F44" s="312"/>
      <c r="G44" s="312"/>
      <c r="H44" s="312"/>
      <c r="I44" s="301">
        <f t="shared" si="2"/>
        <v>0</v>
      </c>
    </row>
    <row r="45" spans="1:9" ht="60" x14ac:dyDescent="0.25">
      <c r="A45" s="284" t="s">
        <v>280</v>
      </c>
      <c r="B45" s="284">
        <v>94107</v>
      </c>
      <c r="C45" s="324" t="s">
        <v>602</v>
      </c>
      <c r="D45" s="283" t="s">
        <v>29</v>
      </c>
      <c r="E45" s="283"/>
      <c r="F45" s="312"/>
      <c r="G45" s="312"/>
      <c r="H45" s="312"/>
      <c r="I45" s="301">
        <f t="shared" si="2"/>
        <v>0</v>
      </c>
    </row>
    <row r="46" spans="1:9" ht="60" x14ac:dyDescent="0.25">
      <c r="A46" s="284" t="s">
        <v>281</v>
      </c>
      <c r="B46" s="284">
        <v>94108</v>
      </c>
      <c r="C46" s="324" t="s">
        <v>603</v>
      </c>
      <c r="D46" s="283" t="s">
        <v>29</v>
      </c>
      <c r="E46" s="283"/>
      <c r="F46" s="312"/>
      <c r="G46" s="312"/>
      <c r="H46" s="312"/>
      <c r="I46" s="301">
        <f t="shared" si="2"/>
        <v>0</v>
      </c>
    </row>
    <row r="47" spans="1:9" ht="60" x14ac:dyDescent="0.25">
      <c r="A47" s="284" t="s">
        <v>282</v>
      </c>
      <c r="B47" s="284">
        <v>94110</v>
      </c>
      <c r="C47" s="324" t="s">
        <v>604</v>
      </c>
      <c r="D47" s="283" t="s">
        <v>29</v>
      </c>
      <c r="E47" s="283"/>
      <c r="F47" s="312"/>
      <c r="G47" s="312"/>
      <c r="H47" s="312"/>
      <c r="I47" s="301">
        <f t="shared" si="2"/>
        <v>0</v>
      </c>
    </row>
    <row r="48" spans="1:9" ht="60" x14ac:dyDescent="0.25">
      <c r="A48" s="284" t="s">
        <v>283</v>
      </c>
      <c r="B48" s="284">
        <v>94111</v>
      </c>
      <c r="C48" s="324" t="s">
        <v>605</v>
      </c>
      <c r="D48" s="283" t="s">
        <v>29</v>
      </c>
      <c r="E48" s="283"/>
      <c r="F48" s="312"/>
      <c r="G48" s="312"/>
      <c r="H48" s="312"/>
      <c r="I48" s="301">
        <f t="shared" si="2"/>
        <v>0</v>
      </c>
    </row>
    <row r="49" spans="1:9" ht="60" x14ac:dyDescent="0.25">
      <c r="A49" s="284" t="s">
        <v>284</v>
      </c>
      <c r="B49" s="284">
        <v>94112</v>
      </c>
      <c r="C49" s="324" t="s">
        <v>606</v>
      </c>
      <c r="D49" s="283" t="s">
        <v>29</v>
      </c>
      <c r="E49" s="283"/>
      <c r="F49" s="312"/>
      <c r="G49" s="312"/>
      <c r="H49" s="312"/>
      <c r="I49" s="301">
        <f t="shared" si="2"/>
        <v>0</v>
      </c>
    </row>
    <row r="50" spans="1:9" ht="60" x14ac:dyDescent="0.25">
      <c r="A50" s="284" t="s">
        <v>285</v>
      </c>
      <c r="B50" s="284">
        <v>94113</v>
      </c>
      <c r="C50" s="324" t="s">
        <v>607</v>
      </c>
      <c r="D50" s="283" t="s">
        <v>29</v>
      </c>
      <c r="E50" s="283"/>
      <c r="F50" s="312"/>
      <c r="G50" s="312"/>
      <c r="H50" s="312"/>
      <c r="I50" s="301">
        <f t="shared" si="2"/>
        <v>0</v>
      </c>
    </row>
    <row r="51" spans="1:9" ht="60" x14ac:dyDescent="0.25">
      <c r="A51" s="284" t="s">
        <v>286</v>
      </c>
      <c r="B51" s="284">
        <v>94114</v>
      </c>
      <c r="C51" s="324" t="s">
        <v>608</v>
      </c>
      <c r="D51" s="283" t="s">
        <v>29</v>
      </c>
      <c r="E51" s="283"/>
      <c r="F51" s="312"/>
      <c r="G51" s="312"/>
      <c r="H51" s="312"/>
      <c r="I51" s="301">
        <f t="shared" si="2"/>
        <v>0</v>
      </c>
    </row>
    <row r="52" spans="1:9" ht="60" x14ac:dyDescent="0.25">
      <c r="A52" s="284" t="s">
        <v>287</v>
      </c>
      <c r="B52" s="284">
        <v>94115</v>
      </c>
      <c r="C52" s="324" t="s">
        <v>609</v>
      </c>
      <c r="D52" s="283" t="s">
        <v>29</v>
      </c>
      <c r="E52" s="283"/>
      <c r="F52" s="312"/>
      <c r="G52" s="312"/>
      <c r="H52" s="312"/>
      <c r="I52" s="301">
        <f t="shared" si="2"/>
        <v>0</v>
      </c>
    </row>
    <row r="53" spans="1:9" ht="60" x14ac:dyDescent="0.25">
      <c r="A53" s="284" t="s">
        <v>288</v>
      </c>
      <c r="B53" s="284">
        <v>94116</v>
      </c>
      <c r="C53" s="324" t="s">
        <v>610</v>
      </c>
      <c r="D53" s="283" t="s">
        <v>29</v>
      </c>
      <c r="E53" s="283"/>
      <c r="F53" s="312"/>
      <c r="G53" s="312"/>
      <c r="H53" s="312"/>
      <c r="I53" s="301">
        <f t="shared" si="2"/>
        <v>0</v>
      </c>
    </row>
    <row r="54" spans="1:9" ht="60" x14ac:dyDescent="0.25">
      <c r="A54" s="284" t="s">
        <v>289</v>
      </c>
      <c r="B54" s="284">
        <v>94117</v>
      </c>
      <c r="C54" s="324" t="s">
        <v>611</v>
      </c>
      <c r="D54" s="283" t="s">
        <v>29</v>
      </c>
      <c r="E54" s="283"/>
      <c r="F54" s="312"/>
      <c r="G54" s="312"/>
      <c r="H54" s="312"/>
      <c r="I54" s="301">
        <f t="shared" si="2"/>
        <v>0</v>
      </c>
    </row>
    <row r="55" spans="1:9" ht="60" x14ac:dyDescent="0.25">
      <c r="A55" s="284" t="s">
        <v>290</v>
      </c>
      <c r="B55" s="284">
        <v>94118</v>
      </c>
      <c r="C55" s="324" t="s">
        <v>612</v>
      </c>
      <c r="D55" s="283" t="s">
        <v>29</v>
      </c>
      <c r="E55" s="283"/>
      <c r="F55" s="312"/>
      <c r="G55" s="312"/>
      <c r="H55" s="312"/>
      <c r="I55" s="301">
        <f t="shared" si="2"/>
        <v>0</v>
      </c>
    </row>
    <row r="56" spans="1:9" ht="15" customHeight="1" x14ac:dyDescent="0.25">
      <c r="A56" s="321" t="s">
        <v>219</v>
      </c>
      <c r="B56" s="466" t="s">
        <v>189</v>
      </c>
      <c r="C56" s="466"/>
      <c r="D56" s="466"/>
      <c r="E56" s="466"/>
      <c r="F56" s="466"/>
      <c r="G56" s="466"/>
      <c r="H56" s="466"/>
      <c r="I56" s="466"/>
    </row>
    <row r="57" spans="1:9" ht="75" x14ac:dyDescent="0.25">
      <c r="A57" s="284" t="s">
        <v>291</v>
      </c>
      <c r="B57" s="284">
        <v>92210</v>
      </c>
      <c r="C57" s="326" t="s">
        <v>161</v>
      </c>
      <c r="D57" s="283" t="s">
        <v>41</v>
      </c>
      <c r="E57" s="136"/>
      <c r="F57" s="312"/>
      <c r="G57" s="154"/>
      <c r="H57" s="154"/>
      <c r="I57" s="301">
        <f>F57</f>
        <v>0</v>
      </c>
    </row>
    <row r="58" spans="1:9" ht="75" x14ac:dyDescent="0.25">
      <c r="A58" s="284" t="s">
        <v>292</v>
      </c>
      <c r="B58" s="284">
        <v>92211</v>
      </c>
      <c r="C58" s="325" t="s">
        <v>162</v>
      </c>
      <c r="D58" s="283" t="s">
        <v>41</v>
      </c>
      <c r="E58" s="136"/>
      <c r="F58" s="312"/>
      <c r="G58" s="154"/>
      <c r="H58" s="154"/>
      <c r="I58" s="301">
        <f t="shared" ref="I58:I70" si="3">F58</f>
        <v>0</v>
      </c>
    </row>
    <row r="59" spans="1:9" ht="75" x14ac:dyDescent="0.25">
      <c r="A59" s="284" t="s">
        <v>293</v>
      </c>
      <c r="B59" s="284">
        <v>92212</v>
      </c>
      <c r="C59" s="325" t="s">
        <v>163</v>
      </c>
      <c r="D59" s="283" t="s">
        <v>41</v>
      </c>
      <c r="E59" s="136"/>
      <c r="F59" s="312"/>
      <c r="G59" s="154"/>
      <c r="H59" s="154"/>
      <c r="I59" s="301">
        <f t="shared" si="3"/>
        <v>0</v>
      </c>
    </row>
    <row r="60" spans="1:9" ht="75" x14ac:dyDescent="0.25">
      <c r="A60" s="284" t="s">
        <v>294</v>
      </c>
      <c r="B60" s="284">
        <v>92213</v>
      </c>
      <c r="C60" s="325" t="s">
        <v>164</v>
      </c>
      <c r="D60" s="283" t="s">
        <v>41</v>
      </c>
      <c r="E60" s="136"/>
      <c r="F60" s="312"/>
      <c r="G60" s="154"/>
      <c r="H60" s="154"/>
      <c r="I60" s="301">
        <f t="shared" si="3"/>
        <v>0</v>
      </c>
    </row>
    <row r="61" spans="1:9" ht="75" x14ac:dyDescent="0.25">
      <c r="A61" s="284" t="s">
        <v>295</v>
      </c>
      <c r="B61" s="284">
        <v>92214</v>
      </c>
      <c r="C61" s="325" t="s">
        <v>165</v>
      </c>
      <c r="D61" s="283" t="s">
        <v>41</v>
      </c>
      <c r="E61" s="136"/>
      <c r="F61" s="312"/>
      <c r="G61" s="154"/>
      <c r="H61" s="154"/>
      <c r="I61" s="301">
        <f t="shared" si="3"/>
        <v>0</v>
      </c>
    </row>
    <row r="62" spans="1:9" ht="75" x14ac:dyDescent="0.25">
      <c r="A62" s="284" t="s">
        <v>296</v>
      </c>
      <c r="B62" s="284">
        <v>92215</v>
      </c>
      <c r="C62" s="325" t="s">
        <v>166</v>
      </c>
      <c r="D62" s="283" t="s">
        <v>41</v>
      </c>
      <c r="E62" s="136"/>
      <c r="F62" s="312"/>
      <c r="G62" s="154"/>
      <c r="H62" s="154"/>
      <c r="I62" s="301">
        <f t="shared" si="3"/>
        <v>0</v>
      </c>
    </row>
    <row r="63" spans="1:9" ht="75" x14ac:dyDescent="0.25">
      <c r="A63" s="284" t="s">
        <v>297</v>
      </c>
      <c r="B63" s="284">
        <v>92216</v>
      </c>
      <c r="C63" s="325" t="s">
        <v>167</v>
      </c>
      <c r="D63" s="283" t="s">
        <v>41</v>
      </c>
      <c r="E63" s="136"/>
      <c r="F63" s="312"/>
      <c r="G63" s="154"/>
      <c r="H63" s="154"/>
      <c r="I63" s="301">
        <f t="shared" si="3"/>
        <v>0</v>
      </c>
    </row>
    <row r="64" spans="1:9" ht="60" x14ac:dyDescent="0.25">
      <c r="A64" s="284" t="s">
        <v>298</v>
      </c>
      <c r="B64" s="284">
        <v>92219</v>
      </c>
      <c r="C64" s="325" t="s">
        <v>168</v>
      </c>
      <c r="D64" s="283" t="s">
        <v>41</v>
      </c>
      <c r="E64" s="136"/>
      <c r="F64" s="312"/>
      <c r="G64" s="154"/>
      <c r="H64" s="154"/>
      <c r="I64" s="301">
        <f t="shared" si="3"/>
        <v>0</v>
      </c>
    </row>
    <row r="65" spans="1:9" ht="60" x14ac:dyDescent="0.25">
      <c r="A65" s="284" t="s">
        <v>299</v>
      </c>
      <c r="B65" s="284">
        <v>92220</v>
      </c>
      <c r="C65" s="325" t="s">
        <v>169</v>
      </c>
      <c r="D65" s="283" t="s">
        <v>41</v>
      </c>
      <c r="E65" s="136"/>
      <c r="F65" s="312"/>
      <c r="G65" s="154"/>
      <c r="H65" s="154"/>
      <c r="I65" s="301">
        <f t="shared" si="3"/>
        <v>0</v>
      </c>
    </row>
    <row r="66" spans="1:9" ht="60" x14ac:dyDescent="0.25">
      <c r="A66" s="284" t="s">
        <v>300</v>
      </c>
      <c r="B66" s="284">
        <v>92221</v>
      </c>
      <c r="C66" s="325" t="s">
        <v>170</v>
      </c>
      <c r="D66" s="283" t="s">
        <v>41</v>
      </c>
      <c r="E66" s="136"/>
      <c r="F66" s="312"/>
      <c r="G66" s="154"/>
      <c r="H66" s="154"/>
      <c r="I66" s="301">
        <f t="shared" si="3"/>
        <v>0</v>
      </c>
    </row>
    <row r="67" spans="1:9" ht="60" x14ac:dyDescent="0.25">
      <c r="A67" s="284" t="s">
        <v>301</v>
      </c>
      <c r="B67" s="284">
        <v>92222</v>
      </c>
      <c r="C67" s="325" t="s">
        <v>171</v>
      </c>
      <c r="D67" s="283" t="s">
        <v>41</v>
      </c>
      <c r="E67" s="136"/>
      <c r="F67" s="312"/>
      <c r="G67" s="154"/>
      <c r="H67" s="154"/>
      <c r="I67" s="301">
        <f t="shared" si="3"/>
        <v>0</v>
      </c>
    </row>
    <row r="68" spans="1:9" ht="60" x14ac:dyDescent="0.25">
      <c r="A68" s="284" t="s">
        <v>302</v>
      </c>
      <c r="B68" s="284">
        <v>92223</v>
      </c>
      <c r="C68" s="325" t="s">
        <v>172</v>
      </c>
      <c r="D68" s="283" t="s">
        <v>41</v>
      </c>
      <c r="E68" s="136"/>
      <c r="F68" s="312"/>
      <c r="G68" s="154"/>
      <c r="H68" s="154"/>
      <c r="I68" s="301">
        <f t="shared" si="3"/>
        <v>0</v>
      </c>
    </row>
    <row r="69" spans="1:9" ht="60" x14ac:dyDescent="0.25">
      <c r="A69" s="284" t="s">
        <v>303</v>
      </c>
      <c r="B69" s="284">
        <v>92224</v>
      </c>
      <c r="C69" s="325" t="s">
        <v>173</v>
      </c>
      <c r="D69" s="283" t="s">
        <v>41</v>
      </c>
      <c r="E69" s="136"/>
      <c r="F69" s="312"/>
      <c r="G69" s="154"/>
      <c r="H69" s="154"/>
      <c r="I69" s="301">
        <f t="shared" si="3"/>
        <v>0</v>
      </c>
    </row>
    <row r="70" spans="1:9" ht="60" x14ac:dyDescent="0.25">
      <c r="A70" s="284" t="s">
        <v>304</v>
      </c>
      <c r="B70" s="284">
        <v>92226</v>
      </c>
      <c r="C70" s="325" t="s">
        <v>174</v>
      </c>
      <c r="D70" s="283" t="s">
        <v>41</v>
      </c>
      <c r="E70" s="136"/>
      <c r="F70" s="312"/>
      <c r="G70" s="154"/>
      <c r="H70" s="154"/>
      <c r="I70" s="301">
        <f t="shared" si="3"/>
        <v>0</v>
      </c>
    </row>
    <row r="71" spans="1:9" ht="15" customHeight="1" x14ac:dyDescent="0.25">
      <c r="A71" s="321" t="s">
        <v>305</v>
      </c>
      <c r="B71" s="466" t="s">
        <v>175</v>
      </c>
      <c r="C71" s="466"/>
      <c r="D71" s="466"/>
      <c r="E71" s="466"/>
      <c r="F71" s="466"/>
      <c r="G71" s="466"/>
      <c r="H71" s="466"/>
      <c r="I71" s="466"/>
    </row>
    <row r="72" spans="1:9" ht="45" x14ac:dyDescent="0.25">
      <c r="A72" s="284" t="s">
        <v>306</v>
      </c>
      <c r="B72" s="284" t="s">
        <v>177</v>
      </c>
      <c r="C72" s="325" t="s">
        <v>176</v>
      </c>
      <c r="D72" s="283" t="s">
        <v>178</v>
      </c>
      <c r="E72" s="262"/>
      <c r="F72" s="154"/>
      <c r="G72" s="154"/>
      <c r="H72" s="154"/>
      <c r="I72" s="301">
        <f>E72</f>
        <v>0</v>
      </c>
    </row>
    <row r="73" spans="1:9" ht="45" x14ac:dyDescent="0.25">
      <c r="A73" s="284" t="s">
        <v>307</v>
      </c>
      <c r="B73" s="284" t="s">
        <v>180</v>
      </c>
      <c r="C73" s="324" t="s">
        <v>179</v>
      </c>
      <c r="D73" s="283" t="s">
        <v>178</v>
      </c>
      <c r="E73" s="262"/>
      <c r="F73" s="154"/>
      <c r="G73" s="154"/>
      <c r="H73" s="154"/>
      <c r="I73" s="301">
        <f t="shared" ref="I73:I77" si="4">E73</f>
        <v>0</v>
      </c>
    </row>
    <row r="74" spans="1:9" ht="45" x14ac:dyDescent="0.25">
      <c r="A74" s="284" t="s">
        <v>308</v>
      </c>
      <c r="B74" s="284" t="s">
        <v>182</v>
      </c>
      <c r="C74" s="324" t="s">
        <v>181</v>
      </c>
      <c r="D74" s="283" t="s">
        <v>178</v>
      </c>
      <c r="E74" s="262"/>
      <c r="F74" s="154"/>
      <c r="G74" s="154"/>
      <c r="H74" s="154"/>
      <c r="I74" s="301">
        <f t="shared" si="4"/>
        <v>0</v>
      </c>
    </row>
    <row r="75" spans="1:9" ht="45" x14ac:dyDescent="0.25">
      <c r="A75" s="284" t="s">
        <v>309</v>
      </c>
      <c r="B75" s="284" t="s">
        <v>184</v>
      </c>
      <c r="C75" s="324" t="s">
        <v>183</v>
      </c>
      <c r="D75" s="283" t="s">
        <v>178</v>
      </c>
      <c r="E75" s="262"/>
      <c r="F75" s="154"/>
      <c r="G75" s="154"/>
      <c r="H75" s="154"/>
      <c r="I75" s="301">
        <f t="shared" si="4"/>
        <v>0</v>
      </c>
    </row>
    <row r="76" spans="1:9" ht="60" x14ac:dyDescent="0.25">
      <c r="A76" s="284" t="s">
        <v>310</v>
      </c>
      <c r="B76" s="284" t="s">
        <v>186</v>
      </c>
      <c r="C76" s="324" t="s">
        <v>185</v>
      </c>
      <c r="D76" s="283" t="s">
        <v>178</v>
      </c>
      <c r="E76" s="262"/>
      <c r="F76" s="154"/>
      <c r="G76" s="154"/>
      <c r="H76" s="154"/>
      <c r="I76" s="301">
        <f t="shared" si="4"/>
        <v>0</v>
      </c>
    </row>
    <row r="77" spans="1:9" ht="45" x14ac:dyDescent="0.25">
      <c r="A77" s="284" t="s">
        <v>311</v>
      </c>
      <c r="B77" s="284" t="s">
        <v>187</v>
      </c>
      <c r="C77" s="324" t="s">
        <v>188</v>
      </c>
      <c r="D77" s="283" t="s">
        <v>178</v>
      </c>
      <c r="E77" s="262"/>
      <c r="F77" s="154"/>
      <c r="G77" s="154"/>
      <c r="H77" s="154"/>
      <c r="I77" s="301">
        <f t="shared" si="4"/>
        <v>0</v>
      </c>
    </row>
    <row r="78" spans="1:9" ht="15" customHeight="1" x14ac:dyDescent="0.25">
      <c r="A78" s="321" t="s">
        <v>325</v>
      </c>
      <c r="B78" s="466" t="s">
        <v>205</v>
      </c>
      <c r="C78" s="466"/>
      <c r="D78" s="466"/>
      <c r="E78" s="466"/>
      <c r="F78" s="466"/>
      <c r="G78" s="466"/>
      <c r="H78" s="466"/>
      <c r="I78" s="466"/>
    </row>
    <row r="79" spans="1:9" ht="90" x14ac:dyDescent="0.25">
      <c r="A79" s="284" t="s">
        <v>312</v>
      </c>
      <c r="B79" s="284">
        <v>93374</v>
      </c>
      <c r="C79" s="325" t="s">
        <v>207</v>
      </c>
      <c r="D79" s="283" t="s">
        <v>29</v>
      </c>
      <c r="E79" s="283"/>
      <c r="F79" s="312"/>
      <c r="G79" s="312"/>
      <c r="H79" s="312"/>
      <c r="I79" s="301">
        <f t="shared" ref="I79:I88" si="5">F79*G79*H79</f>
        <v>0</v>
      </c>
    </row>
    <row r="80" spans="1:9" ht="90" x14ac:dyDescent="0.25">
      <c r="A80" s="284" t="s">
        <v>313</v>
      </c>
      <c r="B80" s="284">
        <v>93375</v>
      </c>
      <c r="C80" s="325" t="s">
        <v>208</v>
      </c>
      <c r="D80" s="283" t="s">
        <v>29</v>
      </c>
      <c r="E80" s="283"/>
      <c r="F80" s="312"/>
      <c r="G80" s="312"/>
      <c r="H80" s="312"/>
      <c r="I80" s="301">
        <f t="shared" si="5"/>
        <v>0</v>
      </c>
    </row>
    <row r="81" spans="1:9" ht="90" x14ac:dyDescent="0.25">
      <c r="A81" s="284" t="s">
        <v>314</v>
      </c>
      <c r="B81" s="284">
        <v>93376</v>
      </c>
      <c r="C81" s="325" t="s">
        <v>209</v>
      </c>
      <c r="D81" s="283" t="s">
        <v>29</v>
      </c>
      <c r="E81" s="283"/>
      <c r="F81" s="312"/>
      <c r="G81" s="312"/>
      <c r="H81" s="312"/>
      <c r="I81" s="301">
        <f t="shared" si="5"/>
        <v>0</v>
      </c>
    </row>
    <row r="82" spans="1:9" ht="90" x14ac:dyDescent="0.25">
      <c r="A82" s="284" t="s">
        <v>315</v>
      </c>
      <c r="B82" s="284">
        <v>93377</v>
      </c>
      <c r="C82" s="325" t="s">
        <v>210</v>
      </c>
      <c r="D82" s="283" t="s">
        <v>29</v>
      </c>
      <c r="E82" s="283"/>
      <c r="F82" s="312"/>
      <c r="G82" s="312"/>
      <c r="H82" s="312"/>
      <c r="I82" s="301">
        <f t="shared" si="5"/>
        <v>0</v>
      </c>
    </row>
    <row r="83" spans="1:9" ht="90" x14ac:dyDescent="0.25">
      <c r="A83" s="284" t="s">
        <v>316</v>
      </c>
      <c r="B83" s="284">
        <v>93378</v>
      </c>
      <c r="C83" s="325" t="s">
        <v>211</v>
      </c>
      <c r="D83" s="283" t="s">
        <v>29</v>
      </c>
      <c r="E83" s="283"/>
      <c r="F83" s="312"/>
      <c r="G83" s="312"/>
      <c r="H83" s="312"/>
      <c r="I83" s="301">
        <f t="shared" si="5"/>
        <v>0</v>
      </c>
    </row>
    <row r="84" spans="1:9" ht="90" x14ac:dyDescent="0.25">
      <c r="A84" s="284" t="s">
        <v>317</v>
      </c>
      <c r="B84" s="284">
        <v>93379</v>
      </c>
      <c r="C84" s="325" t="s">
        <v>212</v>
      </c>
      <c r="D84" s="283" t="s">
        <v>29</v>
      </c>
      <c r="E84" s="283"/>
      <c r="F84" s="312"/>
      <c r="G84" s="312"/>
      <c r="H84" s="312"/>
      <c r="I84" s="301">
        <f t="shared" si="5"/>
        <v>0</v>
      </c>
    </row>
    <row r="85" spans="1:9" ht="90" x14ac:dyDescent="0.25">
      <c r="A85" s="284" t="s">
        <v>318</v>
      </c>
      <c r="B85" s="284">
        <v>93380</v>
      </c>
      <c r="C85" s="325" t="s">
        <v>213</v>
      </c>
      <c r="D85" s="283" t="s">
        <v>29</v>
      </c>
      <c r="E85" s="283"/>
      <c r="F85" s="312"/>
      <c r="G85" s="312"/>
      <c r="H85" s="312"/>
      <c r="I85" s="301">
        <f t="shared" si="5"/>
        <v>0</v>
      </c>
    </row>
    <row r="86" spans="1:9" ht="90" x14ac:dyDescent="0.25">
      <c r="A86" s="284" t="s">
        <v>319</v>
      </c>
      <c r="B86" s="284">
        <v>93381</v>
      </c>
      <c r="C86" s="325" t="s">
        <v>214</v>
      </c>
      <c r="D86" s="283" t="s">
        <v>29</v>
      </c>
      <c r="E86" s="283"/>
      <c r="F86" s="312"/>
      <c r="G86" s="312"/>
      <c r="H86" s="312"/>
      <c r="I86" s="301">
        <f t="shared" si="5"/>
        <v>0</v>
      </c>
    </row>
    <row r="87" spans="1:9" ht="30" x14ac:dyDescent="0.25">
      <c r="A87" s="284" t="s">
        <v>320</v>
      </c>
      <c r="B87" s="284">
        <v>93382</v>
      </c>
      <c r="C87" s="325" t="s">
        <v>215</v>
      </c>
      <c r="D87" s="283" t="s">
        <v>29</v>
      </c>
      <c r="E87" s="283"/>
      <c r="F87" s="312"/>
      <c r="G87" s="312"/>
      <c r="H87" s="312"/>
      <c r="I87" s="301">
        <f t="shared" si="5"/>
        <v>0</v>
      </c>
    </row>
    <row r="88" spans="1:9" ht="15.75" x14ac:dyDescent="0.25">
      <c r="A88" s="284" t="s">
        <v>321</v>
      </c>
      <c r="B88" s="284">
        <v>96995</v>
      </c>
      <c r="C88" s="325" t="s">
        <v>216</v>
      </c>
      <c r="D88" s="283" t="s">
        <v>29</v>
      </c>
      <c r="E88" s="283"/>
      <c r="F88" s="312"/>
      <c r="G88" s="312"/>
      <c r="H88" s="312"/>
      <c r="I88" s="301">
        <f t="shared" si="5"/>
        <v>0</v>
      </c>
    </row>
    <row r="89" spans="1:9" ht="30" x14ac:dyDescent="0.25">
      <c r="A89" s="284" t="s">
        <v>322</v>
      </c>
      <c r="B89" s="284">
        <v>83346</v>
      </c>
      <c r="C89" s="325" t="s">
        <v>206</v>
      </c>
      <c r="D89" s="283" t="s">
        <v>29</v>
      </c>
      <c r="E89" s="283"/>
      <c r="F89" s="312"/>
      <c r="G89" s="312"/>
      <c r="H89" s="312"/>
      <c r="I89" s="301">
        <f>F89*G89*H89</f>
        <v>0</v>
      </c>
    </row>
    <row r="90" spans="1:9" ht="15" customHeight="1" x14ac:dyDescent="0.25">
      <c r="A90" s="321" t="s">
        <v>323</v>
      </c>
      <c r="B90" s="466" t="s">
        <v>190</v>
      </c>
      <c r="C90" s="466"/>
      <c r="D90" s="466"/>
      <c r="E90" s="466"/>
      <c r="F90" s="466"/>
      <c r="G90" s="466"/>
      <c r="H90" s="466"/>
      <c r="I90" s="466"/>
    </row>
    <row r="91" spans="1:9" ht="45" x14ac:dyDescent="0.25">
      <c r="A91" s="284" t="s">
        <v>324</v>
      </c>
      <c r="B91" s="255">
        <v>83659</v>
      </c>
      <c r="C91" s="256" t="s">
        <v>589</v>
      </c>
      <c r="D91" s="270" t="s">
        <v>178</v>
      </c>
      <c r="E91" s="320"/>
      <c r="F91" s="154"/>
      <c r="G91" s="154"/>
      <c r="H91" s="154"/>
      <c r="I91" s="301">
        <f>E91</f>
        <v>0</v>
      </c>
    </row>
    <row r="92" spans="1:9" x14ac:dyDescent="0.25">
      <c r="A92" s="327"/>
      <c r="B92" s="327"/>
      <c r="C92" s="327"/>
      <c r="D92" s="327"/>
      <c r="E92" s="327"/>
      <c r="F92" s="327"/>
      <c r="G92" s="327"/>
      <c r="H92" s="327"/>
      <c r="I92" s="328"/>
    </row>
    <row r="93" spans="1:9" x14ac:dyDescent="0.25">
      <c r="A93" s="329"/>
      <c r="B93" s="329"/>
      <c r="C93" s="329"/>
      <c r="D93" s="329"/>
      <c r="E93" s="329"/>
      <c r="F93" s="329"/>
      <c r="G93" s="329"/>
      <c r="H93" s="329"/>
      <c r="I93" s="330"/>
    </row>
    <row r="94" spans="1:9" ht="45" customHeight="1" x14ac:dyDescent="0.25">
      <c r="A94" s="465" t="s">
        <v>580</v>
      </c>
      <c r="B94" s="465"/>
      <c r="C94" s="465"/>
      <c r="D94" s="465"/>
      <c r="E94" s="465"/>
      <c r="F94" s="465"/>
      <c r="G94" s="465"/>
      <c r="H94" s="465"/>
      <c r="I94" s="465"/>
    </row>
    <row r="95" spans="1:9" ht="45" customHeight="1" x14ac:dyDescent="0.25">
      <c r="A95" s="465"/>
      <c r="B95" s="465"/>
      <c r="C95" s="465"/>
      <c r="D95" s="465"/>
      <c r="E95" s="465"/>
      <c r="F95" s="465"/>
      <c r="G95" s="465"/>
      <c r="H95" s="465"/>
      <c r="I95" s="465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Administração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Administração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2018-03-08T20:09:33Z</cp:lastPrinted>
  <dcterms:created xsi:type="dcterms:W3CDTF">2017-11-29T16:17:07Z</dcterms:created>
  <dcterms:modified xsi:type="dcterms:W3CDTF">2018-03-14T11:48:09Z</dcterms:modified>
</cp:coreProperties>
</file>