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0" windowWidth="20490" windowHeight="7170" tabRatio="876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</sheets>
  <externalReferences>
    <externalReference r:id="rId17"/>
  </externalReferences>
  <definedNames>
    <definedName name="_xlnm.Print_Area" localSheetId="1">'1 - Adminitração Local'!$A$1:$J$15</definedName>
    <definedName name="_xlnm.Print_Area" localSheetId="2">'2 - Mobilização_Desmobilização'!$A$1:$N$47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Pavimentação'!$A$1:$J$19</definedName>
    <definedName name="_xlnm.Print_Area" localSheetId="12">BDI!$A$1:$I$48</definedName>
    <definedName name="_xlnm.Print_Area" localSheetId="0">'PLANILHA ORÇAMENTÁRIA'!$A$1:$H$183</definedName>
  </definedNames>
  <calcPr calcId="145621"/>
</workbook>
</file>

<file path=xl/calcChain.xml><?xml version="1.0" encoding="utf-8"?>
<calcChain xmlns="http://schemas.openxmlformats.org/spreadsheetml/2006/main">
  <c r="E4" i="16" l="1"/>
  <c r="E5" i="16"/>
  <c r="E6" i="16"/>
  <c r="E3" i="16"/>
  <c r="M4" i="2"/>
  <c r="M5" i="2"/>
  <c r="M6" i="2"/>
  <c r="M3" i="2"/>
  <c r="I4" i="7"/>
  <c r="I5" i="7"/>
  <c r="I6" i="7"/>
  <c r="I3" i="7"/>
  <c r="I4" i="15"/>
  <c r="I5" i="15"/>
  <c r="I6" i="15"/>
  <c r="I3" i="15"/>
  <c r="G4" i="5"/>
  <c r="G5" i="5"/>
  <c r="G6" i="5"/>
  <c r="G3" i="5"/>
  <c r="I4" i="9"/>
  <c r="I5" i="9"/>
  <c r="I6" i="9"/>
  <c r="I3" i="9"/>
  <c r="I4" i="10"/>
  <c r="I5" i="10"/>
  <c r="I6" i="10"/>
  <c r="I3" i="10"/>
  <c r="H4" i="11"/>
  <c r="H5" i="11"/>
  <c r="H6" i="11"/>
  <c r="H3" i="11"/>
  <c r="L4" i="12"/>
  <c r="L5" i="12"/>
  <c r="L6" i="12"/>
  <c r="L3" i="12"/>
  <c r="J4" i="13"/>
  <c r="J5" i="13"/>
  <c r="J6" i="13"/>
  <c r="J3" i="13"/>
  <c r="O4" i="14" l="1"/>
  <c r="O5" i="14"/>
  <c r="O6" i="14"/>
  <c r="O3" i="14"/>
  <c r="K4" i="8"/>
  <c r="K5" i="8"/>
  <c r="K6" i="8"/>
  <c r="K3" i="8"/>
  <c r="N4" i="4"/>
  <c r="N5" i="4"/>
  <c r="N6" i="4"/>
  <c r="N3" i="4"/>
  <c r="J4" i="3"/>
  <c r="J5" i="3"/>
  <c r="J6" i="3"/>
  <c r="J3" i="3"/>
  <c r="L8" i="12" l="1"/>
  <c r="L9" i="12"/>
  <c r="L10" i="12"/>
  <c r="L11" i="12"/>
  <c r="L12" i="12"/>
  <c r="L13" i="12"/>
  <c r="I14" i="12"/>
  <c r="L14" i="12" s="1"/>
  <c r="I15" i="12"/>
  <c r="L15" i="12" s="1"/>
  <c r="I16" i="12"/>
  <c r="L16" i="12" s="1"/>
  <c r="I17" i="12"/>
  <c r="L17" i="12" s="1"/>
  <c r="I18" i="12"/>
  <c r="L18" i="12" s="1"/>
  <c r="I19" i="12"/>
  <c r="L19" i="12" s="1"/>
  <c r="I20" i="12"/>
  <c r="L20" i="12" s="1"/>
  <c r="I21" i="12"/>
  <c r="L21" i="12" s="1"/>
  <c r="J14" i="13"/>
  <c r="J11" i="13"/>
  <c r="J10" i="13"/>
  <c r="I13" i="15" l="1"/>
  <c r="I12" i="15"/>
  <c r="I11" i="15"/>
  <c r="I10" i="15"/>
  <c r="I9" i="15"/>
  <c r="I8" i="15"/>
  <c r="G9" i="5"/>
  <c r="G8" i="5"/>
  <c r="I12" i="9"/>
  <c r="I11" i="9"/>
  <c r="I10" i="9"/>
  <c r="I9" i="9"/>
  <c r="I8" i="9"/>
  <c r="I91" i="10"/>
  <c r="I89" i="10"/>
  <c r="I88" i="10"/>
  <c r="I87" i="10"/>
  <c r="I86" i="10"/>
  <c r="I85" i="10"/>
  <c r="I84" i="10"/>
  <c r="I83" i="10"/>
  <c r="I82" i="10"/>
  <c r="I81" i="10"/>
  <c r="I80" i="10"/>
  <c r="I79" i="10"/>
  <c r="I77" i="10"/>
  <c r="I76" i="10"/>
  <c r="I75" i="10"/>
  <c r="I74" i="10"/>
  <c r="I73" i="10"/>
  <c r="I72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8" i="10"/>
  <c r="I37" i="10"/>
  <c r="I36" i="10"/>
  <c r="I35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6" i="10"/>
  <c r="I15" i="10"/>
  <c r="I14" i="10"/>
  <c r="I13" i="10"/>
  <c r="I12" i="10"/>
  <c r="I11" i="10"/>
  <c r="I10" i="10"/>
  <c r="I9" i="10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E42" i="1"/>
  <c r="E44" i="1"/>
  <c r="E46" i="1"/>
  <c r="E39" i="1"/>
  <c r="J18" i="13"/>
  <c r="J17" i="13"/>
  <c r="E45" i="1" s="1"/>
  <c r="J16" i="13"/>
  <c r="J15" i="13"/>
  <c r="E43" i="1" s="1"/>
  <c r="J13" i="13"/>
  <c r="E41" i="1" s="1"/>
  <c r="J12" i="13"/>
  <c r="E40" i="1" s="1"/>
  <c r="J9" i="13"/>
  <c r="E38" i="1" s="1"/>
  <c r="J8" i="13"/>
  <c r="E37" i="1" s="1"/>
  <c r="O16" i="14"/>
  <c r="O15" i="14"/>
  <c r="O14" i="14"/>
  <c r="O13" i="14"/>
  <c r="O12" i="14"/>
  <c r="O11" i="14"/>
  <c r="O10" i="14"/>
  <c r="O9" i="14"/>
  <c r="O8" i="14"/>
  <c r="E14" i="1"/>
  <c r="E15" i="1"/>
  <c r="E16" i="1"/>
  <c r="E17" i="1"/>
  <c r="E18" i="1"/>
  <c r="E19" i="1"/>
  <c r="E20" i="1"/>
  <c r="E21" i="1"/>
  <c r="E22" i="1"/>
  <c r="E23" i="1"/>
  <c r="E24" i="1"/>
  <c r="E25" i="1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E13" i="1" s="1"/>
  <c r="K40" i="4" l="1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E164" i="1" l="1"/>
  <c r="E52" i="1" l="1"/>
  <c r="E53" i="1"/>
  <c r="B10" i="2" l="1"/>
  <c r="B30" i="2"/>
  <c r="B28" i="2"/>
  <c r="B26" i="2"/>
  <c r="B24" i="2"/>
  <c r="B22" i="2"/>
  <c r="B20" i="2"/>
  <c r="B18" i="2"/>
  <c r="B16" i="2"/>
  <c r="B14" i="2"/>
  <c r="B12" i="2"/>
  <c r="E173" i="1"/>
  <c r="E172" i="1"/>
  <c r="F11" i="1" l="1"/>
  <c r="I11" i="7"/>
  <c r="I12" i="7"/>
  <c r="I13" i="7"/>
  <c r="I14" i="7"/>
  <c r="I10" i="7"/>
  <c r="E43" i="16"/>
  <c r="D43" i="16"/>
  <c r="E39" i="16"/>
  <c r="D39" i="16"/>
  <c r="E32" i="16"/>
  <c r="D32" i="16"/>
  <c r="E20" i="16"/>
  <c r="D20" i="16"/>
  <c r="E180" i="1"/>
  <c r="E179" i="1"/>
  <c r="E178" i="1"/>
  <c r="E177" i="1"/>
  <c r="E176" i="1"/>
  <c r="E175" i="1"/>
  <c r="E168" i="1"/>
  <c r="E170" i="1"/>
  <c r="E169" i="1"/>
  <c r="E167" i="1"/>
  <c r="E166" i="1"/>
  <c r="E161" i="1"/>
  <c r="E152" i="1"/>
  <c r="E153" i="1"/>
  <c r="E154" i="1"/>
  <c r="E155" i="1"/>
  <c r="E156" i="1"/>
  <c r="E157" i="1"/>
  <c r="E158" i="1"/>
  <c r="E159" i="1"/>
  <c r="E160" i="1"/>
  <c r="E162" i="1"/>
  <c r="E146" i="1"/>
  <c r="E147" i="1"/>
  <c r="E148" i="1"/>
  <c r="E149" i="1"/>
  <c r="E150" i="1"/>
  <c r="E145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30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13" i="1"/>
  <c r="E109" i="1"/>
  <c r="E110" i="1"/>
  <c r="E111" i="1"/>
  <c r="E108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91" i="1"/>
  <c r="E83" i="1"/>
  <c r="E84" i="1"/>
  <c r="E85" i="1"/>
  <c r="E86" i="1"/>
  <c r="E87" i="1"/>
  <c r="E88" i="1"/>
  <c r="E89" i="1"/>
  <c r="E82" i="1"/>
  <c r="E64" i="1"/>
  <c r="E65" i="1"/>
  <c r="E68" i="1"/>
  <c r="E69" i="1"/>
  <c r="E72" i="1"/>
  <c r="E73" i="1"/>
  <c r="E76" i="1"/>
  <c r="E77" i="1"/>
  <c r="E66" i="1"/>
  <c r="E67" i="1"/>
  <c r="E70" i="1"/>
  <c r="E71" i="1"/>
  <c r="E74" i="1"/>
  <c r="E75" i="1"/>
  <c r="E78" i="1"/>
  <c r="E79" i="1"/>
  <c r="E63" i="1"/>
  <c r="E49" i="1"/>
  <c r="E50" i="1"/>
  <c r="E51" i="1"/>
  <c r="E48" i="1"/>
  <c r="E56" i="1"/>
  <c r="E57" i="1"/>
  <c r="E58" i="1"/>
  <c r="E59" i="1"/>
  <c r="E61" i="1"/>
  <c r="E60" i="1"/>
  <c r="E55" i="1"/>
  <c r="E54" i="1"/>
  <c r="E29" i="1"/>
  <c r="E30" i="1"/>
  <c r="E35" i="1"/>
  <c r="E34" i="1"/>
  <c r="E33" i="1"/>
  <c r="E32" i="1"/>
  <c r="E31" i="1"/>
  <c r="E28" i="1"/>
  <c r="E27" i="1"/>
  <c r="I15" i="7" l="1"/>
  <c r="F173" i="1" s="1"/>
  <c r="D44" i="16"/>
  <c r="E44" i="16"/>
  <c r="I21" i="6" l="1"/>
  <c r="I14" i="6" s="1"/>
  <c r="I23" i="6" s="1"/>
  <c r="H5" i="15" l="1"/>
  <c r="G5" i="11"/>
  <c r="I5" i="13"/>
  <c r="F5" i="5"/>
  <c r="H5" i="10"/>
  <c r="K5" i="12"/>
  <c r="N5" i="14"/>
  <c r="M5" i="4"/>
  <c r="H5" i="9"/>
  <c r="J5" i="8"/>
  <c r="D5" i="16"/>
  <c r="L5" i="2"/>
  <c r="I4" i="6"/>
  <c r="G5" i="1" s="1"/>
  <c r="G38" i="1" s="1"/>
  <c r="H38" i="1" s="1"/>
  <c r="J11" i="3"/>
  <c r="J12" i="3"/>
  <c r="J10" i="3"/>
  <c r="I4" i="3" l="1"/>
  <c r="G13" i="1"/>
  <c r="H13" i="1" s="1"/>
  <c r="G15" i="1"/>
  <c r="H15" i="1" s="1"/>
  <c r="G16" i="1"/>
  <c r="H16" i="1" s="1"/>
  <c r="G17" i="1"/>
  <c r="H17" i="1" s="1"/>
  <c r="G18" i="1"/>
  <c r="H18" i="1" s="1"/>
  <c r="G20" i="1"/>
  <c r="H20" i="1" s="1"/>
  <c r="G21" i="1"/>
  <c r="H21" i="1" s="1"/>
  <c r="G23" i="1"/>
  <c r="H23" i="1" s="1"/>
  <c r="G25" i="1"/>
  <c r="H25" i="1" s="1"/>
  <c r="G14" i="1"/>
  <c r="H14" i="1" s="1"/>
  <c r="G19" i="1"/>
  <c r="H19" i="1" s="1"/>
  <c r="G22" i="1"/>
  <c r="H22" i="1" s="1"/>
  <c r="G24" i="1"/>
  <c r="H24" i="1" s="1"/>
  <c r="G11" i="1"/>
  <c r="H11" i="1" s="1"/>
  <c r="H10" i="1" s="1"/>
  <c r="G10" i="1" s="1"/>
  <c r="G155" i="1"/>
  <c r="H155" i="1" s="1"/>
  <c r="G159" i="1"/>
  <c r="H159" i="1" s="1"/>
  <c r="G52" i="1"/>
  <c r="H52" i="1" s="1"/>
  <c r="G153" i="1"/>
  <c r="H153" i="1" s="1"/>
  <c r="G161" i="1"/>
  <c r="G154" i="1"/>
  <c r="G162" i="1"/>
  <c r="G152" i="1"/>
  <c r="G156" i="1"/>
  <c r="H156" i="1" s="1"/>
  <c r="G160" i="1"/>
  <c r="G53" i="1"/>
  <c r="H53" i="1" s="1"/>
  <c r="G157" i="1"/>
  <c r="H157" i="1" s="1"/>
  <c r="G158" i="1"/>
  <c r="H158" i="1" s="1"/>
  <c r="G37" i="1"/>
  <c r="H37" i="1" s="1"/>
  <c r="G61" i="1"/>
  <c r="H61" i="1" s="1"/>
  <c r="G42" i="1"/>
  <c r="H42" i="1" s="1"/>
  <c r="G27" i="1"/>
  <c r="H27" i="1" s="1"/>
  <c r="G29" i="1"/>
  <c r="H29" i="1" s="1"/>
  <c r="G56" i="1"/>
  <c r="H56" i="1" s="1"/>
  <c r="G44" i="1"/>
  <c r="H44" i="1" s="1"/>
  <c r="G30" i="1"/>
  <c r="H30" i="1" s="1"/>
  <c r="G59" i="1"/>
  <c r="H59" i="1" s="1"/>
  <c r="G55" i="1"/>
  <c r="H55" i="1" s="1"/>
  <c r="G32" i="1"/>
  <c r="H32" i="1" s="1"/>
  <c r="G35" i="1"/>
  <c r="H35" i="1" s="1"/>
  <c r="G51" i="1"/>
  <c r="H51" i="1" s="1"/>
  <c r="G54" i="1"/>
  <c r="H54" i="1" s="1"/>
  <c r="G46" i="1"/>
  <c r="H46" i="1" s="1"/>
  <c r="G45" i="1"/>
  <c r="H45" i="1" s="1"/>
  <c r="G28" i="1"/>
  <c r="H28" i="1" s="1"/>
  <c r="G31" i="1"/>
  <c r="H31" i="1" s="1"/>
  <c r="G58" i="1"/>
  <c r="H58" i="1" s="1"/>
  <c r="G60" i="1"/>
  <c r="H60" i="1" s="1"/>
  <c r="G178" i="1"/>
  <c r="H178" i="1" s="1"/>
  <c r="G172" i="1"/>
  <c r="G169" i="1"/>
  <c r="H169" i="1" s="1"/>
  <c r="G147" i="1"/>
  <c r="H147" i="1" s="1"/>
  <c r="G145" i="1"/>
  <c r="G132" i="1"/>
  <c r="H132" i="1" s="1"/>
  <c r="G136" i="1"/>
  <c r="H136" i="1" s="1"/>
  <c r="G140" i="1"/>
  <c r="H140" i="1" s="1"/>
  <c r="G130" i="1"/>
  <c r="G117" i="1"/>
  <c r="H117" i="1" s="1"/>
  <c r="G121" i="1"/>
  <c r="H121" i="1" s="1"/>
  <c r="G125" i="1"/>
  <c r="H125" i="1" s="1"/>
  <c r="G113" i="1"/>
  <c r="G111" i="1"/>
  <c r="H111" i="1" s="1"/>
  <c r="G94" i="1"/>
  <c r="H94" i="1" s="1"/>
  <c r="G98" i="1"/>
  <c r="H98" i="1" s="1"/>
  <c r="G102" i="1"/>
  <c r="H102" i="1" s="1"/>
  <c r="G106" i="1"/>
  <c r="H106" i="1" s="1"/>
  <c r="G85" i="1"/>
  <c r="H85" i="1" s="1"/>
  <c r="G89" i="1"/>
  <c r="H89" i="1" s="1"/>
  <c r="G64" i="1"/>
  <c r="H64" i="1" s="1"/>
  <c r="G68" i="1"/>
  <c r="H68" i="1" s="1"/>
  <c r="G72" i="1"/>
  <c r="H72" i="1" s="1"/>
  <c r="G76" i="1"/>
  <c r="H76" i="1" s="1"/>
  <c r="G63" i="1"/>
  <c r="G95" i="1"/>
  <c r="H95" i="1" s="1"/>
  <c r="G103" i="1"/>
  <c r="H103" i="1" s="1"/>
  <c r="G86" i="1"/>
  <c r="H86" i="1" s="1"/>
  <c r="G65" i="1"/>
  <c r="H65" i="1" s="1"/>
  <c r="G77" i="1"/>
  <c r="H77" i="1" s="1"/>
  <c r="G167" i="1"/>
  <c r="H167" i="1" s="1"/>
  <c r="G166" i="1"/>
  <c r="G149" i="1"/>
  <c r="H149" i="1" s="1"/>
  <c r="G138" i="1"/>
  <c r="H138" i="1" s="1"/>
  <c r="G115" i="1"/>
  <c r="H115" i="1" s="1"/>
  <c r="G123" i="1"/>
  <c r="H123" i="1" s="1"/>
  <c r="G127" i="1"/>
  <c r="H127" i="1" s="1"/>
  <c r="G109" i="1"/>
  <c r="H109" i="1" s="1"/>
  <c r="G96" i="1"/>
  <c r="H96" i="1" s="1"/>
  <c r="G104" i="1"/>
  <c r="H104" i="1" s="1"/>
  <c r="G87" i="1"/>
  <c r="H87" i="1" s="1"/>
  <c r="G66" i="1"/>
  <c r="H66" i="1" s="1"/>
  <c r="G74" i="1"/>
  <c r="H74" i="1" s="1"/>
  <c r="G179" i="1"/>
  <c r="H179" i="1" s="1"/>
  <c r="G170" i="1"/>
  <c r="H170" i="1" s="1"/>
  <c r="G164" i="1"/>
  <c r="H152" i="1"/>
  <c r="H160" i="1"/>
  <c r="G148" i="1"/>
  <c r="H148" i="1" s="1"/>
  <c r="G133" i="1"/>
  <c r="H133" i="1" s="1"/>
  <c r="G137" i="1"/>
  <c r="H137" i="1" s="1"/>
  <c r="G141" i="1"/>
  <c r="H141" i="1" s="1"/>
  <c r="G114" i="1"/>
  <c r="H114" i="1" s="1"/>
  <c r="G118" i="1"/>
  <c r="H118" i="1" s="1"/>
  <c r="G122" i="1"/>
  <c r="H122" i="1" s="1"/>
  <c r="G126" i="1"/>
  <c r="H126" i="1" s="1"/>
  <c r="G78" i="1"/>
  <c r="H78" i="1" s="1"/>
  <c r="G177" i="1"/>
  <c r="H177" i="1" s="1"/>
  <c r="G175" i="1"/>
  <c r="G168" i="1"/>
  <c r="H168" i="1" s="1"/>
  <c r="H154" i="1"/>
  <c r="G146" i="1"/>
  <c r="H146" i="1" s="1"/>
  <c r="G150" i="1"/>
  <c r="H150" i="1" s="1"/>
  <c r="G131" i="1"/>
  <c r="H131" i="1" s="1"/>
  <c r="G135" i="1"/>
  <c r="H135" i="1" s="1"/>
  <c r="G139" i="1"/>
  <c r="H139" i="1" s="1"/>
  <c r="G143" i="1"/>
  <c r="H143" i="1" s="1"/>
  <c r="G116" i="1"/>
  <c r="H116" i="1" s="1"/>
  <c r="G120" i="1"/>
  <c r="H120" i="1" s="1"/>
  <c r="G124" i="1"/>
  <c r="H124" i="1" s="1"/>
  <c r="G128" i="1"/>
  <c r="H128" i="1" s="1"/>
  <c r="G110" i="1"/>
  <c r="H110" i="1" s="1"/>
  <c r="G93" i="1"/>
  <c r="H93" i="1" s="1"/>
  <c r="G97" i="1"/>
  <c r="H97" i="1" s="1"/>
  <c r="G101" i="1"/>
  <c r="H101" i="1" s="1"/>
  <c r="G105" i="1"/>
  <c r="H105" i="1" s="1"/>
  <c r="G84" i="1"/>
  <c r="H84" i="1" s="1"/>
  <c r="G88" i="1"/>
  <c r="H88" i="1" s="1"/>
  <c r="G67" i="1"/>
  <c r="H67" i="1" s="1"/>
  <c r="G71" i="1"/>
  <c r="H71" i="1" s="1"/>
  <c r="G75" i="1"/>
  <c r="H75" i="1" s="1"/>
  <c r="G79" i="1"/>
  <c r="H79" i="1" s="1"/>
  <c r="G108" i="1"/>
  <c r="G99" i="1"/>
  <c r="H99" i="1" s="1"/>
  <c r="G91" i="1"/>
  <c r="G82" i="1"/>
  <c r="G69" i="1"/>
  <c r="H69" i="1" s="1"/>
  <c r="G73" i="1"/>
  <c r="H73" i="1" s="1"/>
  <c r="G176" i="1"/>
  <c r="H176" i="1" s="1"/>
  <c r="G180" i="1"/>
  <c r="H180" i="1" s="1"/>
  <c r="H161" i="1"/>
  <c r="G134" i="1"/>
  <c r="H134" i="1" s="1"/>
  <c r="G142" i="1"/>
  <c r="H142" i="1" s="1"/>
  <c r="G119" i="1"/>
  <c r="H119" i="1" s="1"/>
  <c r="G92" i="1"/>
  <c r="H92" i="1" s="1"/>
  <c r="G100" i="1"/>
  <c r="H100" i="1" s="1"/>
  <c r="G83" i="1"/>
  <c r="H83" i="1" s="1"/>
  <c r="G49" i="1"/>
  <c r="H49" i="1" s="1"/>
  <c r="G70" i="1"/>
  <c r="H70" i="1" s="1"/>
  <c r="G173" i="1"/>
  <c r="H173" i="1" s="1"/>
  <c r="G34" i="1"/>
  <c r="H34" i="1" s="1"/>
  <c r="G40" i="1"/>
  <c r="H40" i="1" s="1"/>
  <c r="G33" i="1"/>
  <c r="H33" i="1" s="1"/>
  <c r="G39" i="1"/>
  <c r="H39" i="1" s="1"/>
  <c r="G41" i="1"/>
  <c r="H41" i="1" s="1"/>
  <c r="G43" i="1"/>
  <c r="H43" i="1" s="1"/>
  <c r="G57" i="1"/>
  <c r="H57" i="1" s="1"/>
  <c r="G50" i="1"/>
  <c r="H50" i="1" s="1"/>
  <c r="G48" i="1"/>
  <c r="J13" i="3"/>
  <c r="F9" i="1" s="1"/>
  <c r="G9" i="1" s="1"/>
  <c r="H12" i="1" l="1"/>
  <c r="G12" i="1" s="1"/>
  <c r="H9" i="1"/>
  <c r="H8" i="1" s="1"/>
  <c r="G8" i="1" s="1"/>
  <c r="H26" i="1"/>
  <c r="G26" i="1" s="1"/>
  <c r="H36" i="1"/>
  <c r="G36" i="1" s="1"/>
  <c r="H48" i="1"/>
  <c r="H47" i="1" s="1"/>
  <c r="G47" i="1" s="1"/>
  <c r="H63" i="1"/>
  <c r="H62" i="1" s="1"/>
  <c r="G62" i="1" s="1"/>
  <c r="C16" i="2"/>
  <c r="C20" i="2"/>
  <c r="C22" i="2"/>
  <c r="H91" i="1"/>
  <c r="H90" i="1" s="1"/>
  <c r="G90" i="1" s="1"/>
  <c r="H162" i="1"/>
  <c r="H151" i="1" s="1"/>
  <c r="G151" i="1" s="1"/>
  <c r="H175" i="1"/>
  <c r="H113" i="1"/>
  <c r="H112" i="1" s="1"/>
  <c r="G112" i="1" s="1"/>
  <c r="H108" i="1"/>
  <c r="H107" i="1" s="1"/>
  <c r="G107" i="1" s="1"/>
  <c r="C18" i="2"/>
  <c r="H82" i="1"/>
  <c r="H81" i="1" s="1"/>
  <c r="G81" i="1" s="1"/>
  <c r="H172" i="1"/>
  <c r="H130" i="1"/>
  <c r="H129" i="1" s="1"/>
  <c r="G129" i="1" s="1"/>
  <c r="H145" i="1"/>
  <c r="H144" i="1" s="1"/>
  <c r="G144" i="1" s="1"/>
  <c r="C14" i="2"/>
  <c r="E14" i="2" s="1"/>
  <c r="H164" i="1"/>
  <c r="H163" i="1" s="1"/>
  <c r="G163" i="1" s="1"/>
  <c r="H166" i="1"/>
  <c r="C26" i="2" l="1"/>
  <c r="K26" i="2" s="1"/>
  <c r="L26" i="2" s="1"/>
  <c r="H165" i="1"/>
  <c r="G165" i="1" s="1"/>
  <c r="H80" i="1"/>
  <c r="G80" i="1" s="1"/>
  <c r="C30" i="2"/>
  <c r="K30" i="2" s="1"/>
  <c r="L30" i="2" s="1"/>
  <c r="H174" i="1"/>
  <c r="G174" i="1" s="1"/>
  <c r="C12" i="2"/>
  <c r="E12" i="2" s="1"/>
  <c r="C28" i="2"/>
  <c r="K28" i="2" s="1"/>
  <c r="M28" i="2" s="1"/>
  <c r="H171" i="1"/>
  <c r="G171" i="1" s="1"/>
  <c r="C10" i="2"/>
  <c r="L28" i="2"/>
  <c r="M30" i="2"/>
  <c r="K22" i="2"/>
  <c r="L22" i="2" s="1"/>
  <c r="I22" i="2"/>
  <c r="K20" i="2"/>
  <c r="L20" i="2" s="1"/>
  <c r="E20" i="2"/>
  <c r="I20" i="2"/>
  <c r="J20" i="2" s="1"/>
  <c r="G20" i="2"/>
  <c r="H20" i="2" s="1"/>
  <c r="I16" i="2"/>
  <c r="J16" i="2" s="1"/>
  <c r="G16" i="2"/>
  <c r="H16" i="2" s="1"/>
  <c r="E16" i="2"/>
  <c r="I18" i="2"/>
  <c r="J18" i="2" s="1"/>
  <c r="K18" i="2"/>
  <c r="L18" i="2" s="1"/>
  <c r="G18" i="2"/>
  <c r="K12" i="2"/>
  <c r="L12" i="2" s="1"/>
  <c r="M14" i="2"/>
  <c r="F14" i="2"/>
  <c r="K10" i="2"/>
  <c r="I10" i="2"/>
  <c r="G10" i="2"/>
  <c r="E10" i="2"/>
  <c r="M26" i="2" l="1"/>
  <c r="G181" i="1"/>
  <c r="H181" i="1"/>
  <c r="M22" i="2"/>
  <c r="J22" i="2"/>
  <c r="C24" i="2"/>
  <c r="F20" i="2"/>
  <c r="M20" i="2"/>
  <c r="F16" i="2"/>
  <c r="M16" i="2"/>
  <c r="H18" i="2"/>
  <c r="M18" i="2"/>
  <c r="F12" i="2"/>
  <c r="M12" i="2"/>
  <c r="E32" i="2"/>
  <c r="E33" i="2" s="1"/>
  <c r="F10" i="2"/>
  <c r="M10" i="2"/>
  <c r="H10" i="2"/>
  <c r="J10" i="2"/>
  <c r="L10" i="2"/>
  <c r="K32" i="2"/>
  <c r="G24" i="2" l="1"/>
  <c r="I24" i="2"/>
  <c r="J24" i="2" l="1"/>
  <c r="I32" i="2"/>
  <c r="H24" i="2"/>
  <c r="M24" i="2"/>
  <c r="M32" i="2" s="1"/>
  <c r="M33" i="2" s="1"/>
  <c r="G32" i="2"/>
  <c r="G33" i="2" s="1"/>
  <c r="I33" i="2" l="1"/>
  <c r="K33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<sst xmlns="http://schemas.openxmlformats.org/spreadsheetml/2006/main" count="1633" uniqueCount="680">
  <si>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</si>
  <si>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</si>
  <si>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</si>
  <si>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</si>
  <si>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</si>
  <si>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</si>
  <si>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</si>
  <si>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</si>
  <si>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</si>
  <si>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</si>
  <si>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</si>
  <si>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</si>
  <si>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</si>
  <si>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</si>
  <si>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</si>
  <si>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</si>
  <si>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</si>
  <si>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</si>
  <si>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</si>
  <si>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</si>
  <si>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</si>
  <si>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</si>
  <si>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</si>
  <si>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</si>
  <si>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</si>
  <si>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</si>
  <si>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</si>
  <si>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</si>
  <si>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</si>
  <si>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</si>
  <si>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</si>
  <si>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</si>
  <si>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</si>
  <si>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</si>
  <si>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</si>
  <si>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</si>
  <si>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</si>
  <si>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</si>
  <si>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</si>
  <si>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</si>
  <si>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</si>
  <si>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</si>
  <si>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</si>
  <si>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</si>
  <si>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</si>
  <si>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</si>
  <si>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</si>
  <si>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</si>
  <si>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</si>
  <si>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</si>
  <si>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</si>
  <si>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</si>
  <si>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</si>
  <si>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</si>
  <si>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</si>
  <si>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</si>
  <si>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</si>
  <si>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</si>
  <si>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</si>
  <si>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</si>
  <si>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</si>
  <si>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</si>
  <si>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</si>
  <si>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</si>
  <si>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</si>
  <si>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</si>
  <si>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</si>
  <si>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</si>
  <si>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</si>
  <si>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</si>
  <si>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</si>
  <si>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</si>
  <si>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</si>
  <si>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</si>
  <si>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</si>
  <si>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</si>
  <si>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</si>
  <si>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</si>
  <si>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</si>
  <si>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</si>
  <si>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</si>
  <si>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</si>
  <si>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</si>
  <si>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</si>
  <si>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</si>
  <si>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</si>
  <si>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</si>
  <si>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</si>
  <si>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</si>
  <si>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</si>
  <si>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</si>
  <si>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</si>
  <si>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</si>
  <si>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</si>
  <si>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</si>
  <si>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</si>
  <si>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</si>
  <si>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</si>
  <si>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</si>
  <si>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</si>
  <si>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</si>
  <si>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</si>
  <si>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</si>
  <si>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</si>
  <si>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</si>
  <si>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</si>
  <si>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</si>
  <si>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</si>
  <si>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</si>
  <si>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</si>
  <si>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</si>
  <si>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</si>
  <si>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</si>
  <si>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</si>
  <si>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</si>
  <si>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</si>
  <si>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</si>
  <si>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</si>
  <si>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</si>
  <si>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</si>
  <si>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</si>
  <si>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</si>
  <si>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</si>
  <si>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</si>
  <si>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</si>
  <si>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</si>
  <si>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</si>
  <si>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</si>
  <si>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</si>
  <si>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</si>
  <si>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</si>
  <si>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</si>
  <si>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</si>
  <si>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</si>
  <si>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</si>
  <si>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</si>
  <si>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</si>
  <si>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</si>
  <si>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</si>
  <si>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</si>
  <si>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</si>
  <si>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</si>
  <si>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</si>
  <si>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</si>
  <si>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</si>
  <si>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</si>
  <si>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</si>
  <si>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</si>
  <si>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</si>
  <si>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</si>
  <si>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</si>
  <si>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</si>
  <si>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</si>
  <si>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</t>
    </r>
    <r>
      <rPr>
        <sz val="11"/>
        <color rgb="FFFF0000"/>
        <rFont val="Calibri"/>
        <family val="2"/>
        <scheme val="minor"/>
      </rPr>
      <t>LANÇAMENTO MANUA</t>
    </r>
    <r>
      <rPr>
        <sz val="11"/>
        <rFont val="Calibri"/>
        <family val="2"/>
        <scheme val="minor"/>
      </rPr>
      <t xml:space="preserve">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</si>
  <si>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</si>
  <si>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</si>
  <si>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</si>
  <si>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</si>
  <si>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</si>
  <si>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</si>
  <si>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</si>
  <si>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</si>
  <si>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>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</si>
  <si>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</si>
  <si>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</si>
  <si>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</si>
  <si>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</si>
  <si>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</si>
  <si>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</si>
  <si>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</si>
  <si>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</si>
  <si>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</si>
  <si>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</si>
  <si>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</si>
  <si>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</si>
  <si>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</si>
  <si>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</si>
  <si>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</si>
  <si>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</si>
  <si>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</si>
  <si>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</si>
  <si>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</si>
  <si>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</si>
  <si>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</si>
  <si>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</si>
  <si>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</si>
  <si>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</si>
  <si>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</si>
  <si>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</si>
  <si>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</si>
  <si>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</si>
  <si>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</si>
  <si>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</si>
  <si>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</si>
  <si>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</si>
  <si>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</si>
  <si>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</si>
  <si>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</si>
  <si>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</si>
  <si>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</si>
  <si>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</si>
  <si>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</si>
  <si>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</si>
  <si>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</si>
  <si>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</si>
  <si>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</si>
  <si>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</si>
  <si>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</si>
  <si>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</si>
  <si>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</si>
  <si>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</si>
  <si>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</si>
  <si>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</si>
  <si>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</si>
  <si>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</si>
  <si>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</si>
  <si>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</si>
  <si>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</si>
  <si>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</si>
  <si>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</si>
  <si>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</si>
  <si>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</si>
  <si>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</si>
  <si>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</si>
  <si>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</si>
  <si>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</si>
  <si>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</si>
  <si>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</si>
  <si>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</si>
  <si>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</si>
  <si>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</si>
  <si>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</si>
  <si>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</si>
  <si>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</si>
  <si>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</si>
  <si>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</si>
  <si>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</si>
  <si>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</si>
  <si>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</si>
  <si>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</si>
  <si>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</si>
  <si>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</si>
  <si>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</si>
  <si>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</si>
  <si>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</si>
  <si>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</si>
  <si>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</si>
  <si>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</si>
  <si>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</si>
  <si>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</si>
  <si>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</si>
  <si>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</si>
  <si>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</si>
  <si>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</si>
  <si>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</si>
  <si>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</si>
  <si>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</si>
  <si>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</si>
  <si>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</si>
  <si>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</si>
  <si>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</si>
  <si>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</si>
  <si>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</si>
  <si>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</si>
  <si>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</si>
  <si>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</si>
  <si>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</si>
  <si>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</si>
  <si>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</si>
  <si>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</si>
  <si>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</si>
  <si>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</si>
  <si>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</si>
  <si>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</si>
  <si>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</si>
  <si>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</si>
  <si>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</si>
  <si>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</si>
  <si>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</si>
  <si>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</si>
  <si>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</si>
  <si>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</si>
  <si>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</si>
  <si>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</si>
  <si>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</si>
  <si>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</si>
  <si>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</si>
  <si>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</si>
  <si>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</si>
  <si>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</si>
  <si>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</si>
  <si>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</si>
  <si>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</si>
  <si>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</si>
  <si>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</si>
  <si>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</si>
  <si>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</si>
  <si>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</si>
  <si>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</si>
  <si>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</si>
  <si>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</si>
  <si>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</si>
  <si>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</si>
  <si>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</si>
  <si>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</si>
  <si>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</si>
  <si>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</si>
  <si>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</si>
  <si>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</si>
  <si>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</si>
  <si>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</si>
  <si>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</si>
  <si>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</si>
  <si>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</si>
  <si>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</si>
  <si>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</si>
  <si>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</si>
  <si>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</si>
  <si>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</si>
  <si>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</si>
  <si>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</si>
  <si>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</si>
  <si>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</si>
  <si>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</si>
  <si>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</si>
  <si>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</si>
  <si>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</si>
  <si>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</si>
  <si>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</si>
  <si>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</si>
  <si>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</si>
  <si>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</si>
  <si>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</si>
  <si>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</si>
  <si>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</si>
  <si>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</si>
  <si>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</si>
  <si>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</si>
  <si>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</si>
  <si>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</si>
  <si>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</si>
  <si>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</si>
  <si>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</si>
  <si>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</si>
  <si>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</si>
  <si>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</si>
  <si>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</si>
  <si>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</si>
  <si>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</si>
  <si>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</si>
  <si>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</si>
  <si>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</si>
  <si>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</si>
  <si>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</si>
  <si>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</si>
  <si>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</si>
  <si>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</si>
  <si>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</si>
  <si>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</si>
  <si>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</si>
  <si>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</si>
  <si>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</si>
  <si>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</si>
  <si>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</si>
  <si>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</si>
  <si>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</si>
  <si>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</si>
  <si>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</si>
  <si>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</si>
  <si>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</si>
  <si>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</si>
  <si>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</si>
  <si>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</si>
  <si>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</si>
  <si>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</si>
  <si>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</si>
  <si>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</si>
  <si>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</si>
  <si>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</si>
  <si>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</si>
  <si>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</si>
  <si>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</si>
  <si>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</si>
  <si>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</si>
  <si>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</si>
  <si>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</si>
  <si>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</si>
  <si>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</si>
  <si>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</si>
  <si>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</si>
  <si>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</si>
  <si>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</si>
  <si>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</si>
  <si>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</si>
  <si>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</si>
  <si>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</si>
  <si>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</si>
  <si>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</si>
  <si>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</si>
  <si>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</si>
  <si>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</si>
  <si>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</si>
  <si>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</si>
  <si>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</si>
  <si>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</si>
  <si>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</si>
  <si>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</si>
  <si>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</si>
  <si>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</si>
  <si>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</si>
  <si>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</si>
  <si>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</si>
  <si>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</si>
  <si>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</si>
  <si>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</si>
  <si>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</si>
  <si>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</si>
  <si>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</si>
  <si>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</si>
  <si>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</si>
  <si>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</si>
  <si>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</si>
  <si>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</si>
  <si>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</si>
  <si>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</si>
  <si>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</si>
  <si>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</si>
  <si>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</si>
  <si>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</si>
  <si>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</si>
  <si>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</si>
  <si>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</si>
  <si>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</si>
  <si>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</si>
  <si>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</si>
  <si>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</si>
  <si>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</si>
  <si>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</si>
  <si>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</si>
  <si>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</si>
  <si>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</si>
  <si>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</si>
  <si>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</si>
  <si>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</si>
  <si>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>Parcela do BDI - Acórdão 2622/2013 - TCU</t>
  </si>
  <si>
    <t>Obs. Adequado ao Acordão 2622/2013 do TCU: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</si>
  <si>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</si>
  <si>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</si>
  <si>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</si>
  <si>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</si>
  <si>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</si>
  <si>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</si>
  <si>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</si>
  <si>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</si>
  <si>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</si>
  <si>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</si>
  <si>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</si>
  <si>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</si>
  <si>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</si>
  <si>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</si>
  <si>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</si>
  <si>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</si>
  <si>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</si>
  <si>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</si>
  <si>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</si>
  <si>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</si>
  <si>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</si>
  <si>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</si>
  <si>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 xml:space="preserve">TRANSPORTE COM CAMINHÃO BASCULANTE DE 10 M3, EM VIA URBANA PAVIMENTADA, DMT ATÉ 30 KM (UNIDADE: M3XKM). AF_12/2016
</t>
  </si>
  <si>
    <t>6.8</t>
  </si>
  <si>
    <t>6.9</t>
  </si>
  <si>
    <t>6.10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</si>
  <si>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</si>
  <si>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</si>
  <si>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</si>
  <si>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</si>
  <si>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</si>
  <si>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</si>
  <si>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</si>
  <si>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</si>
  <si>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</si>
  <si>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</si>
  <si>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</si>
  <si>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</si>
  <si>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</si>
  <si>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</si>
  <si>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</si>
  <si>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</si>
  <si>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</si>
  <si>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</si>
  <si>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</si>
  <si>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</si>
  <si>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</si>
  <si>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</si>
  <si>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</si>
  <si>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</si>
  <si>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</si>
  <si>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</si>
  <si>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</si>
  <si>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</si>
  <si>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</si>
  <si>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</si>
  <si>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</si>
  <si>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</si>
  <si>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</si>
  <si>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</si>
  <si>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</si>
  <si>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</si>
  <si>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</si>
  <si>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</si>
  <si>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</si>
  <si>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</si>
  <si>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</si>
  <si>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</si>
  <si>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</si>
  <si>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</si>
  <si>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</si>
  <si>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</si>
  <si>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</si>
  <si>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</si>
  <si>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</si>
  <si>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</si>
  <si>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</si>
  <si>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</si>
  <si>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</si>
  <si>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</si>
  <si>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</si>
  <si>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</si>
  <si>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</si>
  <si>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</si>
  <si>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</si>
  <si>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</si>
  <si>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</si>
  <si>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</si>
  <si>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</si>
  <si>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</si>
  <si>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</si>
  <si>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</si>
  <si>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</si>
  <si>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</si>
  <si>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</si>
  <si>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</si>
  <si>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</si>
  <si>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</si>
  <si>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</si>
  <si>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</si>
  <si>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</si>
  <si>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</si>
  <si>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</si>
  <si>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</si>
  <si>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</si>
  <si>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</si>
  <si>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</si>
  <si>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</si>
  <si>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</si>
  <si>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</si>
  <si>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</si>
  <si>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</si>
  <si>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</si>
  <si>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</si>
  <si>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</si>
  <si>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</si>
  <si>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91386</t>
  </si>
  <si>
    <t>92242</t>
  </si>
  <si>
    <t>CAMINHÃO DE TRANSPORTE DE MATERIAL ASFÁLTICO 20.000 L, COM CAVALO MECÂNICO DE CAPACIDADE MÁXIMA DE TRAÇÃO COMBINADO DE 45.000 KG, POTÊNCIA 330 CV, INCLUSIVE TANQUE DE ASFALTO COM MAÇARICO - CHP DIURNO. AF_12/2015</t>
  </si>
  <si>
    <t>DESMATAMENTO E LIMPEZA MECANIZADA DE TERRENO COM ARVORES ATE Ø 15CM, UTILIZANDO TRATOR DE ESTEIRAS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</si>
  <si>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</si>
  <si>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</si>
  <si>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</si>
  <si>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</si>
  <si>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</si>
  <si>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</si>
  <si>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</si>
  <si>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</si>
  <si>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</si>
  <si>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</si>
  <si>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</si>
  <si>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</si>
  <si>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</si>
  <si>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</si>
  <si>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</si>
  <si>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</si>
  <si>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</si>
  <si>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</si>
  <si>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</si>
  <si>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</si>
  <si>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</si>
  <si>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</si>
  <si>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</si>
  <si>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</si>
  <si>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</si>
  <si>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</si>
  <si>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</si>
  <si>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</si>
  <si>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</si>
  <si>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</si>
  <si>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</si>
  <si>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</si>
  <si>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</si>
  <si>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</si>
  <si>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</si>
  <si>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</si>
  <si>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</si>
  <si>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</si>
  <si>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</si>
  <si>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</si>
  <si>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</si>
  <si>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</si>
  <si>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</si>
  <si>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</si>
  <si>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</si>
  <si>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</si>
  <si>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</si>
  <si>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</si>
  <si>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</si>
  <si>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</si>
  <si>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</si>
  <si>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</si>
  <si>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</si>
  <si>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PLANILHA ORÇAMENTÁRIA (NÃO DESONERADA)</t>
  </si>
  <si>
    <t xml:space="preserve"> COMPOSIÇÃO BDI -  NÃO DESONERADO</t>
  </si>
  <si>
    <t>CRONOGRAMA FÍSICO-FINANCEIRO (NÃO DESONERADA)</t>
  </si>
  <si>
    <t>OBS: A porcentagem do custo total da Administração Local deverá estar enquadrada nos parâmetros do Acórdão nº 2622/2013 - TCU.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</si>
  <si>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</si>
  <si>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</si>
  <si>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</si>
  <si>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</si>
  <si>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</si>
  <si>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</si>
  <si>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</si>
  <si>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</si>
  <si>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</si>
  <si>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</si>
  <si>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</si>
  <si>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</si>
  <si>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</si>
  <si>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</si>
  <si>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</si>
  <si>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</si>
  <si>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</si>
  <si>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</si>
  <si>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</si>
  <si>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</si>
  <si>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</si>
  <si>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</si>
  <si>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</si>
  <si>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</si>
  <si>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</si>
  <si>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</si>
  <si>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</si>
  <si>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</si>
  <si>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</si>
  <si>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</si>
  <si>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</si>
  <si>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</si>
  <si>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</si>
  <si>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</si>
  <si>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6259</t>
  </si>
  <si>
    <t>2.2.10</t>
  </si>
  <si>
    <t>FÓRMULA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</si>
  <si>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</si>
  <si>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COMPRIMENTO (m)</t>
  </si>
  <si>
    <t>LARGURA (m)</t>
  </si>
  <si>
    <t>ESPESSURA (m)</t>
  </si>
  <si>
    <t>DISTÂNCIA (Km)</t>
  </si>
  <si>
    <t>EMPOLAMENTO DO SOLO (%)</t>
  </si>
  <si>
    <t>3.2</t>
  </si>
  <si>
    <t>VOLUME DE CORTE (m³)</t>
  </si>
  <si>
    <t>VOLUME DE ATERRO (m³)</t>
  </si>
  <si>
    <t>ESPESSURA DA CAMADA INSERVÍVEL (m)</t>
  </si>
  <si>
    <t>CONTRAÇÃO DO SOLO (%)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</si>
  <si>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</si>
  <si>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t>5.10</t>
  </si>
  <si>
    <t>5.11</t>
  </si>
  <si>
    <t>PROFUNDIDADE (m)</t>
  </si>
  <si>
    <t>ÁREA (m²)</t>
  </si>
  <si>
    <t>SEM DESONERAÇÃO</t>
  </si>
  <si>
    <t>COLOCAR LOGOTIPO E IDENTIFICAÇÃO DO MUNÍCIPIO</t>
  </si>
  <si>
    <t>AP - Janeiro/2018</t>
  </si>
  <si>
    <t>AP - Setembro/2017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</si>
</sst>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348">
    <xf numFmtId="0" fontId="0" fillId="0" borderId="0" xfId="0"/>
    <xf numFmtId="10" fontId="30" fillId="0" borderId="39" xfId="6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18" fillId="6" borderId="0" xfId="0" applyFont="1" applyFill="1" applyBorder="1" applyAlignment="1" applyProtection="1">
      <alignment horizontal="center" vertical="center"/>
      <protection locked="0"/>
    </xf>
    <xf numFmtId="2" fontId="0" fillId="6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ill="1" applyProtection="1">
      <protection locked="0"/>
    </xf>
    <xf numFmtId="166" fontId="0" fillId="0" borderId="0" xfId="0" applyNumberFormat="1" applyAlignment="1" applyProtection="1">
      <protection locked="0"/>
    </xf>
    <xf numFmtId="0" fontId="0" fillId="0" borderId="0" xfId="0" applyAlignment="1" applyProtection="1">
      <protection locked="0"/>
    </xf>
    <xf numFmtId="0" fontId="0" fillId="11" borderId="8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left" vertical="center" wrapText="1"/>
    </xf>
    <xf numFmtId="44" fontId="0" fillId="0" borderId="8" xfId="1" applyFont="1" applyFill="1" applyBorder="1" applyAlignment="1" applyProtection="1">
      <alignment horizontal="center" vertical="center" wrapText="1"/>
    </xf>
    <xf numFmtId="166" fontId="0" fillId="0" borderId="8" xfId="0" applyNumberFormat="1" applyFont="1" applyFill="1" applyBorder="1" applyAlignment="1" applyProtection="1">
      <alignment horizontal="center" vertical="center" wrapText="1"/>
    </xf>
    <xf numFmtId="166" fontId="0" fillId="0" borderId="8" xfId="0" applyNumberForma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</xf>
    <xf numFmtId="166" fontId="6" fillId="4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vertical="center" wrapText="1"/>
    </xf>
    <xf numFmtId="0" fontId="0" fillId="11" borderId="8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</xf>
    <xf numFmtId="0" fontId="10" fillId="11" borderId="8" xfId="0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19" fillId="0" borderId="8" xfId="0" applyFont="1" applyFill="1" applyBorder="1" applyAlignment="1" applyProtection="1">
      <alignment vertical="center" wrapText="1"/>
    </xf>
    <xf numFmtId="0" fontId="19" fillId="0" borderId="8" xfId="2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 applyProtection="1">
      <alignment horizontal="left" vertical="top" wrapText="1"/>
    </xf>
    <xf numFmtId="166" fontId="0" fillId="0" borderId="8" xfId="0" applyNumberForma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left" vertical="center" wrapText="1"/>
    </xf>
    <xf numFmtId="0" fontId="10" fillId="0" borderId="8" xfId="2" applyFont="1" applyFill="1" applyBorder="1" applyAlignment="1" applyProtection="1">
      <alignment horizontal="left" vertical="center" wrapText="1"/>
    </xf>
    <xf numFmtId="166" fontId="3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0" fillId="11" borderId="8" xfId="0" applyFont="1" applyFill="1" applyBorder="1" applyAlignment="1" applyProtection="1">
      <alignment horizontal="center" vertical="center"/>
      <protection locked="0"/>
    </xf>
    <xf numFmtId="0" fontId="3" fillId="11" borderId="8" xfId="0" applyFont="1" applyFill="1" applyBorder="1" applyAlignment="1" applyProtection="1">
      <alignment horizontal="center" vertical="center"/>
      <protection locked="0"/>
    </xf>
    <xf numFmtId="0" fontId="0" fillId="11" borderId="8" xfId="0" applyFill="1" applyBorder="1" applyAlignment="1" applyProtection="1">
      <alignment horizontal="center" vertical="center"/>
      <protection locked="0"/>
    </xf>
    <xf numFmtId="0" fontId="18" fillId="11" borderId="8" xfId="0" applyFont="1" applyFill="1" applyBorder="1" applyAlignment="1" applyProtection="1">
      <alignment horizontal="center" vertical="center"/>
      <protection locked="0"/>
    </xf>
    <xf numFmtId="9" fontId="18" fillId="11" borderId="8" xfId="4" applyFont="1" applyFill="1" applyBorder="1" applyAlignment="1" applyProtection="1">
      <alignment horizontal="center" vertical="center"/>
      <protection locked="0"/>
    </xf>
    <xf numFmtId="0" fontId="22" fillId="10" borderId="0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left" vertical="center" wrapText="1"/>
    </xf>
    <xf numFmtId="0" fontId="8" fillId="0" borderId="8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/>
    </xf>
    <xf numFmtId="9" fontId="18" fillId="0" borderId="8" xfId="4" applyFont="1" applyFill="1" applyBorder="1" applyAlignment="1" applyProtection="1">
      <alignment horizontal="center" vertical="center"/>
    </xf>
    <xf numFmtId="2" fontId="0" fillId="0" borderId="8" xfId="0" applyNumberForma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vertical="top" wrapText="1"/>
    </xf>
    <xf numFmtId="0" fontId="28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9" fontId="0" fillId="0" borderId="8" xfId="4" applyFont="1" applyFill="1" applyBorder="1" applyAlignment="1" applyProtection="1">
      <alignment horizontal="center" vertical="center"/>
    </xf>
    <xf numFmtId="0" fontId="0" fillId="11" borderId="8" xfId="0" applyFill="1" applyBorder="1" applyAlignment="1" applyProtection="1">
      <alignment horizontal="center"/>
      <protection locked="0"/>
    </xf>
    <xf numFmtId="0" fontId="25" fillId="11" borderId="8" xfId="0" applyFont="1" applyFill="1" applyBorder="1" applyAlignment="1" applyProtection="1">
      <alignment horizontal="center" vertical="center"/>
      <protection locked="0"/>
    </xf>
    <xf numFmtId="0" fontId="2" fillId="11" borderId="8" xfId="0" applyFont="1" applyFill="1" applyBorder="1" applyProtection="1">
      <protection locked="0"/>
    </xf>
    <xf numFmtId="0" fontId="0" fillId="11" borderId="8" xfId="0" applyFill="1" applyBorder="1" applyProtection="1">
      <protection locked="0"/>
    </xf>
    <xf numFmtId="9" fontId="0" fillId="11" borderId="8" xfId="4" applyFont="1" applyFill="1" applyBorder="1" applyProtection="1">
      <protection locked="0"/>
    </xf>
    <xf numFmtId="9" fontId="6" fillId="4" borderId="8" xfId="4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vertical="top" wrapText="1"/>
    </xf>
    <xf numFmtId="0" fontId="8" fillId="0" borderId="8" xfId="0" applyFont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vertical="top" wrapText="1"/>
    </xf>
    <xf numFmtId="0" fontId="11" fillId="0" borderId="8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left" vertical="top" wrapText="1"/>
    </xf>
    <xf numFmtId="0" fontId="0" fillId="0" borderId="8" xfId="0" applyFont="1" applyBorder="1" applyAlignment="1" applyProtection="1">
      <alignment horizontal="left" vertical="center" wrapText="1"/>
    </xf>
    <xf numFmtId="0" fontId="25" fillId="0" borderId="8" xfId="0" applyFont="1" applyBorder="1" applyAlignment="1" applyProtection="1">
      <alignment horizontal="center" vertical="center"/>
    </xf>
    <xf numFmtId="0" fontId="18" fillId="0" borderId="8" xfId="0" applyFont="1" applyBorder="1" applyAlignment="1" applyProtection="1">
      <alignment horizontal="center" vertical="center"/>
    </xf>
    <xf numFmtId="0" fontId="0" fillId="0" borderId="8" xfId="0" applyFill="1" applyBorder="1" applyProtection="1"/>
    <xf numFmtId="0" fontId="2" fillId="0" borderId="8" xfId="0" applyFont="1" applyBorder="1" applyProtection="1"/>
    <xf numFmtId="9" fontId="18" fillId="0" borderId="8" xfId="4" applyFont="1" applyBorder="1" applyAlignment="1" applyProtection="1">
      <alignment horizontal="center" vertical="center"/>
    </xf>
    <xf numFmtId="2" fontId="0" fillId="0" borderId="8" xfId="0" applyNumberFormat="1" applyBorder="1" applyAlignment="1" applyProtection="1">
      <alignment horizontal="center" vertical="center"/>
    </xf>
    <xf numFmtId="9" fontId="25" fillId="0" borderId="8" xfId="4" applyFont="1" applyBorder="1" applyAlignment="1" applyProtection="1">
      <alignment horizontal="center" vertical="center"/>
    </xf>
    <xf numFmtId="2" fontId="2" fillId="0" borderId="8" xfId="0" applyNumberFormat="1" applyFont="1" applyBorder="1" applyAlignment="1" applyProtection="1">
      <alignment horizontal="center" vertical="center"/>
    </xf>
    <xf numFmtId="9" fontId="2" fillId="0" borderId="8" xfId="4" applyFont="1" applyBorder="1" applyProtection="1"/>
    <xf numFmtId="2" fontId="2" fillId="0" borderId="8" xfId="0" applyNumberFormat="1" applyFont="1" applyBorder="1" applyAlignment="1" applyProtection="1">
      <alignment horizontal="center"/>
    </xf>
    <xf numFmtId="9" fontId="0" fillId="0" borderId="8" xfId="4" applyFont="1" applyBorder="1" applyProtection="1"/>
    <xf numFmtId="2" fontId="0" fillId="0" borderId="8" xfId="0" applyNumberFormat="1" applyBorder="1" applyAlignment="1" applyProtection="1">
      <alignment horizontal="center"/>
    </xf>
    <xf numFmtId="2" fontId="0" fillId="0" borderId="8" xfId="0" applyNumberFormat="1" applyFill="1" applyBorder="1" applyAlignment="1" applyProtection="1">
      <alignment horizontal="center"/>
    </xf>
    <xf numFmtId="0" fontId="0" fillId="0" borderId="8" xfId="0" applyBorder="1" applyProtection="1"/>
    <xf numFmtId="0" fontId="3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2" fillId="0" borderId="8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 applyProtection="1">
      <alignment horizontal="left" vertical="center" wrapText="1"/>
    </xf>
    <xf numFmtId="0" fontId="35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/>
      <protection locked="0"/>
    </xf>
    <xf numFmtId="10" fontId="3" fillId="0" borderId="8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4" fillId="0" borderId="8" xfId="0" applyFont="1" applyBorder="1" applyAlignment="1" applyProtection="1">
      <alignment horizontal="center" vertical="center"/>
      <protection locked="0"/>
    </xf>
    <xf numFmtId="10" fontId="0" fillId="0" borderId="8" xfId="4" applyNumberFormat="1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0" fillId="5" borderId="8" xfId="0" applyFill="1" applyBorder="1" applyAlignment="1" applyProtection="1">
      <alignment horizontal="center" vertical="center"/>
    </xf>
    <xf numFmtId="0" fontId="0" fillId="5" borderId="8" xfId="0" applyFont="1" applyFill="1" applyBorder="1" applyAlignment="1" applyProtection="1">
      <alignment horizontal="left" vertical="center"/>
    </xf>
    <xf numFmtId="0" fontId="8" fillId="5" borderId="8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center" wrapText="1"/>
    </xf>
    <xf numFmtId="0" fontId="0" fillId="5" borderId="8" xfId="0" applyFont="1" applyFill="1" applyBorder="1" applyAlignment="1" applyProtection="1">
      <alignment horizontal="center" vertical="center"/>
    </xf>
    <xf numFmtId="0" fontId="0" fillId="5" borderId="8" xfId="0" applyFont="1" applyFill="1" applyBorder="1" applyAlignment="1" applyProtection="1">
      <alignment horizontal="left" vertical="center" wrapText="1"/>
    </xf>
    <xf numFmtId="0" fontId="19" fillId="7" borderId="8" xfId="2" applyFont="1" applyFill="1" applyBorder="1" applyAlignment="1" applyProtection="1">
      <alignment horizontal="center" vertical="center" wrapText="1"/>
    </xf>
    <xf numFmtId="0" fontId="19" fillId="7" borderId="8" xfId="2" applyFont="1" applyFill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left" vertical="center"/>
    </xf>
    <xf numFmtId="0" fontId="0" fillId="0" borderId="45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vertical="top" wrapText="1"/>
    </xf>
    <xf numFmtId="0" fontId="0" fillId="0" borderId="8" xfId="0" applyBorder="1" applyAlignment="1" applyProtection="1">
      <alignment horizontal="left" vertical="top" wrapText="1"/>
    </xf>
    <xf numFmtId="0" fontId="8" fillId="11" borderId="8" xfId="0" applyFont="1" applyFill="1" applyBorder="1" applyAlignment="1" applyProtection="1">
      <alignment horizontal="center" vertical="center"/>
      <protection locked="0"/>
    </xf>
    <xf numFmtId="0" fontId="11" fillId="11" borderId="8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/>
    </xf>
    <xf numFmtId="0" fontId="10" fillId="0" borderId="8" xfId="0" applyFont="1" applyFill="1" applyBorder="1" applyAlignment="1" applyProtection="1">
      <alignment wrapText="1"/>
    </xf>
    <xf numFmtId="0" fontId="10" fillId="0" borderId="8" xfId="0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 applyProtection="1">
      <alignment vertical="center" wrapText="1"/>
    </xf>
    <xf numFmtId="0" fontId="3" fillId="0" borderId="8" xfId="0" applyFont="1" applyBorder="1" applyProtection="1"/>
    <xf numFmtId="0" fontId="0" fillId="0" borderId="8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 wrapText="1"/>
    </xf>
    <xf numFmtId="0" fontId="34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10" fontId="29" fillId="11" borderId="30" xfId="6" applyNumberFormat="1" applyFont="1" applyFill="1" applyBorder="1" applyAlignment="1" applyProtection="1">
      <alignment horizontal="center" vertical="center"/>
      <protection locked="0"/>
    </xf>
    <xf numFmtId="10" fontId="29" fillId="11" borderId="22" xfId="6" applyNumberFormat="1" applyFont="1" applyFill="1" applyBorder="1" applyAlignment="1" applyProtection="1">
      <alignment horizontal="center" vertical="center"/>
      <protection locked="0"/>
    </xf>
    <xf numFmtId="10" fontId="28" fillId="11" borderId="22" xfId="5" applyNumberFormat="1" applyFont="1" applyFill="1" applyBorder="1" applyAlignment="1" applyProtection="1">
      <alignment horizontal="center" vertical="center"/>
      <protection locked="0"/>
    </xf>
    <xf numFmtId="10" fontId="29" fillId="11" borderId="37" xfId="6" applyNumberFormat="1" applyFont="1" applyFill="1" applyBorder="1" applyAlignment="1" applyProtection="1">
      <alignment horizontal="center" vertical="center"/>
      <protection locked="0"/>
    </xf>
    <xf numFmtId="10" fontId="28" fillId="11" borderId="22" xfId="6" applyNumberFormat="1" applyFont="1" applyFill="1" applyBorder="1" applyAlignment="1" applyProtection="1">
      <alignment horizontal="center" vertical="center"/>
      <protection locked="0"/>
    </xf>
    <xf numFmtId="0" fontId="28" fillId="0" borderId="18" xfId="5" applyFont="1" applyBorder="1" applyAlignment="1" applyProtection="1">
      <alignment vertical="center" wrapText="1"/>
      <protection locked="0"/>
    </xf>
    <xf numFmtId="0" fontId="28" fillId="0" borderId="0" xfId="5" applyFont="1" applyBorder="1" applyAlignment="1" applyProtection="1">
      <alignment vertical="center" wrapText="1"/>
      <protection locked="0"/>
    </xf>
    <xf numFmtId="0" fontId="28" fillId="0" borderId="19" xfId="5" applyFont="1" applyBorder="1" applyAlignment="1" applyProtection="1">
      <alignment vertical="center" wrapText="1"/>
      <protection locked="0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10" fontId="3" fillId="0" borderId="6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6" fillId="4" borderId="41" xfId="0" applyFont="1" applyFill="1" applyBorder="1" applyAlignment="1" applyProtection="1">
      <alignment horizontal="center" vertical="center" wrapText="1"/>
    </xf>
    <xf numFmtId="0" fontId="6" fillId="4" borderId="40" xfId="0" applyFont="1" applyFill="1" applyBorder="1" applyAlignment="1" applyProtection="1">
      <alignment horizontal="center" vertical="center" wrapText="1"/>
    </xf>
    <xf numFmtId="0" fontId="6" fillId="4" borderId="42" xfId="0" applyFont="1" applyFill="1" applyBorder="1" applyAlignment="1" applyProtection="1">
      <alignment horizontal="center" vertical="center" wrapText="1"/>
    </xf>
    <xf numFmtId="0" fontId="28" fillId="0" borderId="26" xfId="5" applyFont="1" applyBorder="1" applyAlignment="1" applyProtection="1">
      <alignment horizontal="center" vertical="center"/>
    </xf>
    <xf numFmtId="0" fontId="28" fillId="0" borderId="27" xfId="5" applyFont="1" applyBorder="1" applyAlignment="1" applyProtection="1">
      <alignment horizontal="left" vertical="center"/>
    </xf>
    <xf numFmtId="0" fontId="28" fillId="0" borderId="28" xfId="5" applyFont="1" applyBorder="1" applyAlignment="1" applyProtection="1">
      <alignment horizontal="left" vertical="center"/>
    </xf>
    <xf numFmtId="0" fontId="28" fillId="0" borderId="29" xfId="5" applyFont="1" applyBorder="1" applyAlignment="1" applyProtection="1">
      <alignment horizontal="left" vertical="center"/>
    </xf>
    <xf numFmtId="0" fontId="28" fillId="0" borderId="20" xfId="5" applyFont="1" applyBorder="1" applyAlignment="1" applyProtection="1">
      <alignment horizontal="center" vertical="center"/>
    </xf>
    <xf numFmtId="0" fontId="28" fillId="0" borderId="31" xfId="5" applyFont="1" applyBorder="1" applyAlignment="1" applyProtection="1">
      <alignment horizontal="left" vertical="center"/>
    </xf>
    <xf numFmtId="0" fontId="28" fillId="0" borderId="0" xfId="5" applyFont="1" applyBorder="1" applyAlignment="1" applyProtection="1">
      <alignment horizontal="left" vertical="center"/>
    </xf>
    <xf numFmtId="0" fontId="28" fillId="0" borderId="32" xfId="5" applyFont="1" applyBorder="1" applyAlignment="1" applyProtection="1">
      <alignment horizontal="left" vertical="center"/>
    </xf>
    <xf numFmtId="0" fontId="28" fillId="0" borderId="33" xfId="5" applyFont="1" applyBorder="1" applyAlignment="1" applyProtection="1">
      <alignment horizontal="center" vertical="center"/>
    </xf>
    <xf numFmtId="0" fontId="28" fillId="0" borderId="34" xfId="5" applyFont="1" applyBorder="1" applyAlignment="1" applyProtection="1">
      <alignment horizontal="left" vertical="center"/>
    </xf>
    <xf numFmtId="0" fontId="28" fillId="0" borderId="35" xfId="5" applyFont="1" applyBorder="1" applyAlignment="1" applyProtection="1">
      <alignment horizontal="left" vertical="center"/>
    </xf>
    <xf numFmtId="0" fontId="28" fillId="0" borderId="36" xfId="5" applyFont="1" applyBorder="1" applyAlignment="1" applyProtection="1">
      <alignment horizontal="left" vertical="center"/>
    </xf>
    <xf numFmtId="0" fontId="28" fillId="0" borderId="18" xfId="5" applyFont="1" applyBorder="1" applyAlignment="1" applyProtection="1">
      <alignment horizontal="center" vertical="center"/>
    </xf>
    <xf numFmtId="0" fontId="28" fillId="0" borderId="0" xfId="5" applyFont="1" applyBorder="1" applyAlignment="1" applyProtection="1">
      <alignment vertical="center"/>
    </xf>
    <xf numFmtId="10" fontId="28" fillId="0" borderId="19" xfId="5" applyNumberFormat="1" applyFont="1" applyBorder="1" applyAlignment="1" applyProtection="1">
      <alignment vertical="center"/>
    </xf>
    <xf numFmtId="0" fontId="28" fillId="0" borderId="43" xfId="5" applyFont="1" applyBorder="1" applyAlignment="1" applyProtection="1">
      <alignment horizontal="left" vertical="center"/>
    </xf>
    <xf numFmtId="0" fontId="28" fillId="0" borderId="24" xfId="5" applyFont="1" applyBorder="1" applyAlignment="1" applyProtection="1">
      <alignment horizontal="left" vertical="center"/>
    </xf>
    <xf numFmtId="0" fontId="28" fillId="0" borderId="44" xfId="5" applyFont="1" applyBorder="1" applyAlignment="1" applyProtection="1">
      <alignment horizontal="left" vertical="center"/>
    </xf>
    <xf numFmtId="0" fontId="30" fillId="0" borderId="13" xfId="5" applyFont="1" applyBorder="1" applyAlignment="1" applyProtection="1">
      <alignment horizontal="center" vertical="center"/>
    </xf>
    <xf numFmtId="0" fontId="30" fillId="0" borderId="14" xfId="5" applyFont="1" applyBorder="1" applyAlignment="1" applyProtection="1">
      <alignment horizontal="center" vertical="center"/>
    </xf>
    <xf numFmtId="0" fontId="30" fillId="0" borderId="38" xfId="5" applyFont="1" applyBorder="1" applyAlignment="1" applyProtection="1">
      <alignment horizontal="center" vertical="center"/>
    </xf>
    <xf numFmtId="0" fontId="30" fillId="0" borderId="20" xfId="5" applyFont="1" applyBorder="1" applyAlignment="1" applyProtection="1">
      <alignment horizontal="center" vertical="center"/>
    </xf>
    <xf numFmtId="0" fontId="30" fillId="0" borderId="21" xfId="5" applyFont="1" applyBorder="1" applyAlignment="1" applyProtection="1">
      <alignment horizontal="center" vertical="center"/>
    </xf>
    <xf numFmtId="0" fontId="30" fillId="0" borderId="22" xfId="5" applyFont="1" applyBorder="1" applyAlignment="1" applyProtection="1">
      <alignment horizontal="center" vertical="center"/>
    </xf>
    <xf numFmtId="0" fontId="28" fillId="0" borderId="13" xfId="5" applyFont="1" applyBorder="1" applyAlignment="1" applyProtection="1">
      <alignment horizontal="center" vertical="center"/>
    </xf>
    <xf numFmtId="0" fontId="28" fillId="0" borderId="14" xfId="5" applyFont="1" applyBorder="1" applyAlignment="1" applyProtection="1">
      <alignment horizontal="center" vertical="center"/>
    </xf>
    <xf numFmtId="0" fontId="28" fillId="0" borderId="38" xfId="5" applyFont="1" applyBorder="1" applyAlignment="1" applyProtection="1">
      <alignment horizontal="center" vertical="center"/>
    </xf>
    <xf numFmtId="10" fontId="30" fillId="0" borderId="39" xfId="5" applyNumberFormat="1" applyFont="1" applyFill="1" applyBorder="1" applyAlignment="1" applyProtection="1">
      <alignment horizontal="center" vertical="center"/>
    </xf>
    <xf numFmtId="0" fontId="0" fillId="0" borderId="15" xfId="0" applyFont="1" applyBorder="1" applyProtection="1"/>
    <xf numFmtId="0" fontId="0" fillId="0" borderId="16" xfId="0" applyFont="1" applyBorder="1" applyProtection="1"/>
    <xf numFmtId="0" fontId="0" fillId="0" borderId="17" xfId="0" applyFont="1" applyBorder="1" applyProtection="1"/>
    <xf numFmtId="0" fontId="0" fillId="0" borderId="18" xfId="0" applyFont="1" applyBorder="1" applyProtection="1"/>
    <xf numFmtId="0" fontId="31" fillId="0" borderId="0" xfId="0" applyFont="1" applyBorder="1" applyAlignment="1" applyProtection="1">
      <alignment horizontal="left" vertical="center"/>
    </xf>
    <xf numFmtId="0" fontId="0" fillId="0" borderId="0" xfId="0" applyFont="1" applyBorder="1" applyProtection="1"/>
    <xf numFmtId="0" fontId="0" fillId="0" borderId="19" xfId="0" applyFont="1" applyBorder="1" applyProtection="1"/>
    <xf numFmtId="0" fontId="0" fillId="0" borderId="0" xfId="0" applyFont="1" applyBorder="1" applyAlignment="1" applyProtection="1"/>
    <xf numFmtId="0" fontId="0" fillId="0" borderId="23" xfId="0" applyFont="1" applyBorder="1" applyProtection="1"/>
    <xf numFmtId="0" fontId="0" fillId="0" borderId="24" xfId="0" applyFont="1" applyBorder="1" applyProtection="1"/>
    <xf numFmtId="0" fontId="0" fillId="0" borderId="25" xfId="0" applyFont="1" applyBorder="1" applyProtection="1"/>
    <xf numFmtId="0" fontId="28" fillId="0" borderId="15" xfId="5" applyFont="1" applyBorder="1" applyAlignment="1" applyProtection="1">
      <alignment vertical="center"/>
    </xf>
    <xf numFmtId="0" fontId="28" fillId="0" borderId="16" xfId="5" applyFont="1" applyBorder="1" applyAlignment="1" applyProtection="1">
      <alignment vertical="center"/>
    </xf>
    <xf numFmtId="10" fontId="30" fillId="0" borderId="17" xfId="5" applyNumberFormat="1" applyFont="1" applyBorder="1" applyAlignment="1" applyProtection="1">
      <alignment horizontal="center" vertical="center"/>
    </xf>
    <xf numFmtId="0" fontId="30" fillId="0" borderId="18" xfId="5" applyFont="1" applyBorder="1" applyAlignment="1" applyProtection="1">
      <alignment vertical="center"/>
    </xf>
    <xf numFmtId="0" fontId="28" fillId="0" borderId="19" xfId="5" applyFont="1" applyBorder="1" applyAlignment="1" applyProtection="1">
      <alignment vertical="center"/>
    </xf>
    <xf numFmtId="0" fontId="28" fillId="0" borderId="18" xfId="5" applyFont="1" applyBorder="1" applyAlignment="1" applyProtection="1">
      <alignment vertical="center" wrapText="1"/>
    </xf>
    <xf numFmtId="0" fontId="28" fillId="0" borderId="0" xfId="5" applyFont="1" applyBorder="1" applyAlignment="1" applyProtection="1">
      <alignment vertical="center" wrapText="1"/>
    </xf>
    <xf numFmtId="0" fontId="28" fillId="0" borderId="19" xfId="5" applyFont="1" applyBorder="1" applyAlignment="1" applyProtection="1">
      <alignment vertical="center" wrapText="1"/>
    </xf>
    <xf numFmtId="0" fontId="28" fillId="0" borderId="20" xfId="5" applyFont="1" applyBorder="1" applyAlignment="1" applyProtection="1">
      <alignment vertical="center" wrapText="1"/>
    </xf>
    <xf numFmtId="0" fontId="28" fillId="0" borderId="21" xfId="5" applyFont="1" applyBorder="1" applyAlignment="1" applyProtection="1">
      <alignment vertical="center" wrapText="1"/>
    </xf>
    <xf numFmtId="0" fontId="28" fillId="0" borderId="22" xfId="5" applyFont="1" applyBorder="1" applyAlignment="1" applyProtection="1">
      <alignment vertical="center" wrapText="1"/>
    </xf>
    <xf numFmtId="0" fontId="17" fillId="0" borderId="23" xfId="0" applyFont="1" applyBorder="1" applyAlignment="1" applyProtection="1">
      <alignment horizontal="center"/>
    </xf>
    <xf numFmtId="0" fontId="17" fillId="0" borderId="24" xfId="0" applyFont="1" applyBorder="1" applyAlignment="1" applyProtection="1">
      <alignment horizontal="center"/>
    </xf>
    <xf numFmtId="0" fontId="17" fillId="0" borderId="25" xfId="0" applyFont="1" applyBorder="1" applyAlignment="1" applyProtection="1">
      <alignment horizontal="center"/>
    </xf>
    <xf numFmtId="0" fontId="0" fillId="0" borderId="0" xfId="0" applyProtection="1"/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left" vertical="center" wrapText="1"/>
    </xf>
    <xf numFmtId="0" fontId="0" fillId="0" borderId="8" xfId="0" applyFill="1" applyBorder="1" applyAlignment="1" applyProtection="1">
      <alignment horizontal="left" wrapText="1"/>
    </xf>
    <xf numFmtId="2" fontId="10" fillId="0" borderId="8" xfId="0" applyNumberFormat="1" applyFont="1" applyFill="1" applyBorder="1" applyAlignment="1" applyProtection="1">
      <alignment horizontal="center"/>
    </xf>
    <xf numFmtId="166" fontId="10" fillId="0" borderId="8" xfId="0" applyNumberFormat="1" applyFont="1" applyFill="1" applyBorder="1" applyProtection="1"/>
    <xf numFmtId="0" fontId="0" fillId="0" borderId="8" xfId="0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44" fontId="0" fillId="0" borderId="8" xfId="0" applyNumberFormat="1" applyBorder="1" applyProtection="1"/>
    <xf numFmtId="9" fontId="0" fillId="0" borderId="8" xfId="4" applyNumberFormat="1" applyFont="1" applyBorder="1" applyAlignment="1" applyProtection="1">
      <alignment horizontal="center" vertical="center"/>
    </xf>
    <xf numFmtId="165" fontId="0" fillId="0" borderId="8" xfId="0" applyNumberFormat="1" applyBorder="1" applyAlignment="1" applyProtection="1">
      <alignment horizontal="center"/>
    </xf>
    <xf numFmtId="9" fontId="0" fillId="0" borderId="8" xfId="4" applyFont="1" applyBorder="1" applyAlignment="1" applyProtection="1">
      <alignment horizontal="center"/>
    </xf>
    <xf numFmtId="44" fontId="0" fillId="0" borderId="8" xfId="0" applyNumberFormat="1" applyBorder="1" applyAlignment="1" applyProtection="1">
      <alignment horizontal="center"/>
    </xf>
    <xf numFmtId="0" fontId="0" fillId="0" borderId="8" xfId="3" applyNumberFormat="1" applyFont="1" applyBorder="1" applyAlignment="1" applyProtection="1">
      <alignment horizontal="center" vertical="center"/>
    </xf>
    <xf numFmtId="0" fontId="0" fillId="9" borderId="8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8" xfId="0" applyNumberFormat="1" applyBorder="1" applyAlignment="1" applyProtection="1">
      <alignment horizontal="center"/>
    </xf>
    <xf numFmtId="0" fontId="0" fillId="0" borderId="8" xfId="4" applyNumberFormat="1" applyFont="1" applyBorder="1" applyAlignment="1" applyProtection="1">
      <alignment horizontal="center"/>
    </xf>
    <xf numFmtId="164" fontId="0" fillId="0" borderId="8" xfId="0" applyNumberFormat="1" applyBorder="1" applyAlignment="1" applyProtection="1">
      <alignment horizontal="center"/>
    </xf>
    <xf numFmtId="164" fontId="0" fillId="0" borderId="8" xfId="4" applyNumberFormat="1" applyFont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3" fillId="0" borderId="8" xfId="0" applyFont="1" applyBorder="1" applyAlignment="1" applyProtection="1">
      <alignment vertical="center"/>
    </xf>
    <xf numFmtId="0" fontId="3" fillId="9" borderId="8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10" fontId="26" fillId="0" borderId="8" xfId="0" applyNumberFormat="1" applyFont="1" applyBorder="1" applyProtection="1">
      <protection locked="0"/>
    </xf>
    <xf numFmtId="10" fontId="16" fillId="0" borderId="8" xfId="0" applyNumberFormat="1" applyFont="1" applyBorder="1" applyAlignment="1" applyProtection="1">
      <alignment horizontal="center"/>
      <protection locked="0"/>
    </xf>
    <xf numFmtId="10" fontId="26" fillId="0" borderId="8" xfId="0" applyNumberFormat="1" applyFont="1" applyBorder="1" applyAlignme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/>
    </xf>
    <xf numFmtId="0" fontId="16" fillId="0" borderId="8" xfId="0" applyFont="1" applyBorder="1" applyAlignment="1" applyProtection="1">
      <alignment horizontal="left"/>
    </xf>
    <xf numFmtId="10" fontId="6" fillId="4" borderId="8" xfId="4" applyNumberFormat="1" applyFont="1" applyFill="1" applyBorder="1" applyAlignment="1" applyProtection="1">
      <alignment horizontal="right" vertical="center" wrapText="1"/>
    </xf>
    <xf numFmtId="0" fontId="16" fillId="0" borderId="8" xfId="0" applyFont="1" applyBorder="1" applyAlignment="1" applyProtection="1">
      <alignment horizontal="left" vertical="center" wrapText="1"/>
    </xf>
    <xf numFmtId="10" fontId="27" fillId="2" borderId="8" xfId="0" applyNumberFormat="1" applyFont="1" applyFill="1" applyBorder="1" applyProtection="1"/>
    <xf numFmtId="0" fontId="4" fillId="3" borderId="1" xfId="0" applyFont="1" applyFill="1" applyBorder="1" applyAlignment="1" applyProtection="1">
      <alignment horizontal="center" vertical="center"/>
    </xf>
    <xf numFmtId="166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14" fontId="5" fillId="0" borderId="1" xfId="0" applyNumberFormat="1" applyFont="1" applyBorder="1" applyAlignment="1" applyProtection="1">
      <alignment horizontal="center"/>
    </xf>
    <xf numFmtId="10" fontId="0" fillId="0" borderId="1" xfId="4" applyNumberFormat="1" applyFont="1" applyBorder="1" applyAlignment="1" applyProtection="1">
      <alignment horizontal="center"/>
    </xf>
    <xf numFmtId="17" fontId="5" fillId="0" borderId="1" xfId="0" applyNumberFormat="1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166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/>
    <xf numFmtId="166" fontId="6" fillId="4" borderId="1" xfId="0" applyNumberFormat="1" applyFont="1" applyFill="1" applyBorder="1" applyAlignment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/>
    </xf>
    <xf numFmtId="166" fontId="0" fillId="0" borderId="1" xfId="0" applyNumberFormat="1" applyBorder="1" applyAlignment="1" applyProtection="1">
      <alignment horizontal="center"/>
    </xf>
    <xf numFmtId="166" fontId="0" fillId="0" borderId="1" xfId="1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4" fontId="0" fillId="0" borderId="1" xfId="1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6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0" fillId="5" borderId="1" xfId="0" applyNumberFormat="1" applyFont="1" applyFill="1" applyBorder="1" applyAlignment="1" applyProtection="1">
      <alignment horizontal="center"/>
    </xf>
    <xf numFmtId="166" fontId="10" fillId="5" borderId="1" xfId="0" applyNumberFormat="1" applyFont="1" applyFill="1" applyBorder="1" applyAlignment="1" applyProtection="1"/>
    <xf numFmtId="0" fontId="0" fillId="0" borderId="1" xfId="0" applyFont="1" applyBorder="1" applyAlignment="1" applyProtection="1">
      <alignment horizontal="center" vertical="center" wrapText="1"/>
    </xf>
    <xf numFmtId="166" fontId="10" fillId="5" borderId="1" xfId="1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 wrapText="1"/>
    </xf>
    <xf numFmtId="166" fontId="10" fillId="0" borderId="1" xfId="1" applyNumberFormat="1" applyFont="1" applyBorder="1" applyAlignment="1" applyProtection="1">
      <alignment horizontal="center"/>
    </xf>
    <xf numFmtId="0" fontId="0" fillId="5" borderId="1" xfId="0" applyFont="1" applyFill="1" applyBorder="1" applyAlignment="1" applyProtection="1">
      <alignment horizontal="center" vertical="center"/>
    </xf>
    <xf numFmtId="0" fontId="19" fillId="7" borderId="1" xfId="2" applyFont="1" applyFill="1" applyBorder="1" applyAlignment="1" applyProtection="1">
      <alignment horizontal="center" vertical="center" wrapText="1"/>
    </xf>
    <xf numFmtId="0" fontId="19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vertical="top" wrapText="1"/>
    </xf>
    <xf numFmtId="2" fontId="10" fillId="0" borderId="1" xfId="1" applyNumberFormat="1" applyFont="1" applyBorder="1" applyAlignment="1" applyProtection="1">
      <alignment horizontal="center"/>
    </xf>
    <xf numFmtId="2" fontId="10" fillId="0" borderId="1" xfId="0" applyNumberFormat="1" applyFont="1" applyBorder="1" applyAlignment="1" applyProtection="1">
      <alignment horizontal="center"/>
    </xf>
    <xf numFmtId="166" fontId="10" fillId="5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Protection="1"/>
    <xf numFmtId="0" fontId="6" fillId="3" borderId="1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/>
    <xf numFmtId="166" fontId="6" fillId="3" borderId="1" xfId="0" applyNumberFormat="1" applyFont="1" applyFill="1" applyBorder="1" applyAlignment="1" applyProtection="1"/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 applyProtection="1">
      <alignment horizontal="left" vertical="center" wrapText="1"/>
    </xf>
    <xf numFmtId="166" fontId="10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wrapText="1"/>
    </xf>
    <xf numFmtId="2" fontId="10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Protection="1"/>
    <xf numFmtId="0" fontId="21" fillId="3" borderId="1" xfId="0" applyFont="1" applyFill="1" applyBorder="1" applyAlignment="1" applyProtection="1">
      <alignment vertical="center"/>
    </xf>
    <xf numFmtId="0" fontId="21" fillId="3" borderId="1" xfId="0" applyFont="1" applyFill="1" applyBorder="1" applyAlignment="1" applyProtection="1"/>
    <xf numFmtId="0" fontId="11" fillId="0" borderId="1" xfId="0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/>
    <xf numFmtId="1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vertical="center" wrapText="1"/>
    </xf>
    <xf numFmtId="166" fontId="0" fillId="5" borderId="1" xfId="0" applyNumberFormat="1" applyFont="1" applyFill="1" applyBorder="1" applyAlignment="1" applyProtection="1"/>
    <xf numFmtId="0" fontId="10" fillId="0" borderId="1" xfId="0" applyFont="1" applyFill="1" applyBorder="1" applyAlignment="1" applyProtection="1">
      <alignment horizontal="center" vertical="center" wrapText="1"/>
    </xf>
    <xf numFmtId="166" fontId="0" fillId="0" borderId="1" xfId="0" applyNumberFormat="1" applyBorder="1" applyAlignment="1" applyProtection="1"/>
    <xf numFmtId="0" fontId="0" fillId="0" borderId="1" xfId="0" applyBorder="1" applyAlignment="1" applyProtection="1">
      <alignment horizontal="center" vertical="center" wrapText="1"/>
    </xf>
    <xf numFmtId="44" fontId="0" fillId="0" borderId="1" xfId="1" applyFont="1" applyFill="1" applyBorder="1" applyAlignment="1" applyProtection="1"/>
    <xf numFmtId="166" fontId="0" fillId="0" borderId="1" xfId="0" applyNumberFormat="1" applyFill="1" applyBorder="1" applyAlignment="1" applyProtection="1"/>
    <xf numFmtId="0" fontId="18" fillId="8" borderId="1" xfId="0" applyFont="1" applyFill="1" applyBorder="1" applyAlignment="1" applyProtection="1">
      <alignment horizontal="right"/>
    </xf>
    <xf numFmtId="166" fontId="20" fillId="8" borderId="1" xfId="0" applyNumberFormat="1" applyFont="1" applyFill="1" applyBorder="1" applyAlignment="1" applyProtection="1">
      <alignment horizontal="center"/>
    </xf>
    <xf numFmtId="0" fontId="22" fillId="0" borderId="1" xfId="0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 applyProtection="1">
      <alignment horizontal="left" vertical="top" wrapText="1"/>
    </xf>
    <xf numFmtId="0" fontId="22" fillId="0" borderId="1" xfId="0" applyFont="1" applyFill="1" applyBorder="1" applyAlignment="1" applyProtection="1">
      <alignment horizontal="center" vertical="center" wrapText="1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108857</xdr:rowOff>
    </xdr:from>
    <xdr:to>
      <xdr:col>1</xdr:col>
      <xdr:colOff>2707821</xdr:colOff>
      <xdr:row>41</xdr:row>
      <xdr:rowOff>666750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22" y="22342928"/>
          <a:ext cx="2571749" cy="557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23</xdr:row>
      <xdr:rowOff>31749</xdr:rowOff>
    </xdr:from>
    <xdr:to>
      <xdr:col>8</xdr:col>
      <xdr:colOff>176464</xdr:colOff>
      <xdr:row>26</xdr:row>
      <xdr:rowOff>31750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77334" y="4360332"/>
          <a:ext cx="4420380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35</xdr:row>
      <xdr:rowOff>42333</xdr:rowOff>
    </xdr:from>
    <xdr:to>
      <xdr:col>8</xdr:col>
      <xdr:colOff>841376</xdr:colOff>
      <xdr:row>47</xdr:row>
      <xdr:rowOff>0</xdr:rowOff>
    </xdr:to>
    <xdr:grpSp>
      <xdr:nvGrpSpPr>
        <xdr:cNvPr id="2" name="Agrupar 1"/>
        <xdr:cNvGrpSpPr/>
      </xdr:nvGrpSpPr>
      <xdr:grpSpPr>
        <a:xfrm>
          <a:off x="1" y="8576733"/>
          <a:ext cx="5965825" cy="2243667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198"/>
  <sheetViews>
    <sheetView tabSelected="1" view="pageBreakPreview" zoomScale="85" zoomScaleNormal="90" zoomScaleSheetLayoutView="85" workbookViewId="0">
      <selection activeCell="S18" sqref="S18"/>
    </sheetView>
  </sheetViews>
  <sheetFormatPr defaultRowHeight="15" x14ac:dyDescent="0.25"/>
  <cols>
    <col min="1" max="1" width="9.140625" style="2" customWidth="1"/>
    <col min="2" max="2" width="11.5703125" style="2" customWidth="1"/>
    <col min="3" max="3" width="70.85546875" style="2" customWidth="1"/>
    <col min="4" max="4" width="13.140625" style="2" bestFit="1" customWidth="1"/>
    <col min="5" max="5" width="17.140625" style="15" bestFit="1" customWidth="1"/>
    <col min="6" max="6" width="18.28515625" style="14" customWidth="1"/>
    <col min="7" max="7" width="15" style="14" bestFit="1" customWidth="1"/>
    <col min="8" max="8" width="15.28515625" style="15" bestFit="1" customWidth="1"/>
    <col min="9" max="9" width="9.140625" style="2"/>
    <col min="10" max="11" width="8.28515625" style="2" customWidth="1"/>
    <col min="12" max="16384" width="9.140625" style="2"/>
  </cols>
  <sheetData>
    <row r="1" spans="1:11" ht="90" customHeight="1" x14ac:dyDescent="0.25">
      <c r="A1" s="93" t="s">
        <v>677</v>
      </c>
      <c r="B1" s="93"/>
      <c r="C1" s="93"/>
      <c r="D1" s="93"/>
      <c r="E1" s="93"/>
      <c r="F1" s="93"/>
      <c r="G1" s="93"/>
      <c r="H1" s="93"/>
    </row>
    <row r="2" spans="1:11" ht="24" customHeight="1" x14ac:dyDescent="0.25">
      <c r="A2" s="260" t="s">
        <v>619</v>
      </c>
      <c r="B2" s="260"/>
      <c r="C2" s="260"/>
      <c r="D2" s="260"/>
      <c r="E2" s="260"/>
      <c r="F2" s="260"/>
      <c r="G2" s="260"/>
      <c r="H2" s="260"/>
    </row>
    <row r="3" spans="1:11" x14ac:dyDescent="0.25">
      <c r="A3" s="159" t="s">
        <v>11</v>
      </c>
      <c r="B3" s="94"/>
      <c r="C3" s="94"/>
      <c r="D3" s="94"/>
      <c r="E3" s="94"/>
      <c r="F3" s="94"/>
      <c r="G3" s="261" t="s">
        <v>15</v>
      </c>
      <c r="H3" s="262" t="s">
        <v>16</v>
      </c>
    </row>
    <row r="4" spans="1:11" x14ac:dyDescent="0.25">
      <c r="A4" s="159" t="s">
        <v>12</v>
      </c>
      <c r="B4" s="94"/>
      <c r="C4" s="94"/>
      <c r="D4" s="94"/>
      <c r="E4" s="94"/>
      <c r="F4" s="94"/>
      <c r="G4" s="261"/>
      <c r="H4" s="263" t="s">
        <v>678</v>
      </c>
    </row>
    <row r="5" spans="1:11" x14ac:dyDescent="0.25">
      <c r="A5" s="159" t="s">
        <v>13</v>
      </c>
      <c r="B5" s="94"/>
      <c r="C5" s="94"/>
      <c r="D5" s="94"/>
      <c r="E5" s="94"/>
      <c r="F5" s="94"/>
      <c r="G5" s="264">
        <f>BDI!I4</f>
        <v>0.24666704095238123</v>
      </c>
      <c r="H5" s="262" t="s">
        <v>17</v>
      </c>
    </row>
    <row r="6" spans="1:11" x14ac:dyDescent="0.25">
      <c r="A6" s="159" t="s">
        <v>14</v>
      </c>
      <c r="B6" s="94"/>
      <c r="C6" s="94"/>
      <c r="D6" s="94"/>
      <c r="E6" s="94"/>
      <c r="F6" s="94"/>
      <c r="G6" s="264"/>
      <c r="H6" s="265" t="s">
        <v>679</v>
      </c>
    </row>
    <row r="7" spans="1:11" ht="30" x14ac:dyDescent="0.25">
      <c r="A7" s="266" t="s">
        <v>0</v>
      </c>
      <c r="B7" s="266" t="s">
        <v>1</v>
      </c>
      <c r="C7" s="266" t="s">
        <v>2</v>
      </c>
      <c r="D7" s="266" t="s">
        <v>236</v>
      </c>
      <c r="E7" s="267" t="s">
        <v>3</v>
      </c>
      <c r="F7" s="268" t="s">
        <v>237</v>
      </c>
      <c r="G7" s="268" t="s">
        <v>238</v>
      </c>
      <c r="H7" s="269" t="s">
        <v>239</v>
      </c>
      <c r="I7" s="8"/>
    </row>
    <row r="8" spans="1:11" x14ac:dyDescent="0.25">
      <c r="A8" s="270">
        <v>1</v>
      </c>
      <c r="B8" s="271"/>
      <c r="C8" s="272" t="s">
        <v>5</v>
      </c>
      <c r="D8" s="272"/>
      <c r="E8" s="273"/>
      <c r="F8" s="273" t="s">
        <v>50</v>
      </c>
      <c r="G8" s="274">
        <f>H8*(1-$G$5)</f>
        <v>0</v>
      </c>
      <c r="H8" s="274">
        <f>H9</f>
        <v>0</v>
      </c>
    </row>
    <row r="9" spans="1:11" ht="15.75" x14ac:dyDescent="0.25">
      <c r="A9" s="275" t="s">
        <v>4</v>
      </c>
      <c r="B9" s="275" t="s">
        <v>412</v>
      </c>
      <c r="C9" s="276" t="s">
        <v>56</v>
      </c>
      <c r="D9" s="277" t="s">
        <v>22</v>
      </c>
      <c r="E9" s="278">
        <v>1</v>
      </c>
      <c r="F9" s="279">
        <f>'1 - Adminitração Local'!J13</f>
        <v>0</v>
      </c>
      <c r="G9" s="280">
        <f>F9*(1+$G$5)</f>
        <v>0</v>
      </c>
      <c r="H9" s="279">
        <f>G9*E9</f>
        <v>0</v>
      </c>
    </row>
    <row r="10" spans="1:11" x14ac:dyDescent="0.25">
      <c r="A10" s="270">
        <v>2</v>
      </c>
      <c r="B10" s="271"/>
      <c r="C10" s="272" t="s">
        <v>206</v>
      </c>
      <c r="D10" s="272"/>
      <c r="E10" s="273"/>
      <c r="F10" s="273" t="s">
        <v>50</v>
      </c>
      <c r="G10" s="274">
        <f>H10*(1-$G$5)</f>
        <v>0</v>
      </c>
      <c r="H10" s="274">
        <f>H11</f>
        <v>0</v>
      </c>
    </row>
    <row r="11" spans="1:11" ht="15.75" x14ac:dyDescent="0.25">
      <c r="A11" s="275" t="s">
        <v>350</v>
      </c>
      <c r="B11" s="275" t="s">
        <v>413</v>
      </c>
      <c r="C11" s="281" t="s">
        <v>206</v>
      </c>
      <c r="D11" s="277" t="s">
        <v>22</v>
      </c>
      <c r="E11" s="278">
        <v>1</v>
      </c>
      <c r="F11" s="279">
        <f>'2 - Mobilização_Desmobilização'!K43</f>
        <v>0</v>
      </c>
      <c r="G11" s="280">
        <f>F11*(1+$G$5)</f>
        <v>0</v>
      </c>
      <c r="H11" s="279">
        <f>G11*E11</f>
        <v>0</v>
      </c>
    </row>
    <row r="12" spans="1:11" x14ac:dyDescent="0.25">
      <c r="A12" s="270">
        <v>3</v>
      </c>
      <c r="B12" s="271"/>
      <c r="C12" s="272" t="s">
        <v>6</v>
      </c>
      <c r="D12" s="272"/>
      <c r="E12" s="273"/>
      <c r="F12" s="273" t="s">
        <v>50</v>
      </c>
      <c r="G12" s="274">
        <f>H12*(1-$G$5)</f>
        <v>0</v>
      </c>
      <c r="H12" s="274">
        <f>SUM(H13:H25)</f>
        <v>0</v>
      </c>
    </row>
    <row r="13" spans="1:11" ht="23.25" customHeight="1" x14ac:dyDescent="0.25">
      <c r="A13" s="282" t="s">
        <v>9</v>
      </c>
      <c r="B13" s="283" t="s">
        <v>52</v>
      </c>
      <c r="C13" s="281" t="s">
        <v>71</v>
      </c>
      <c r="D13" s="277" t="s">
        <v>19</v>
      </c>
      <c r="E13" s="278">
        <f>'3 - Serviço Preliminar'!K8</f>
        <v>0</v>
      </c>
      <c r="F13" s="284">
        <v>313.31</v>
      </c>
      <c r="G13" s="280">
        <f>F13*(1+$G$5)</f>
        <v>390.59325060079055</v>
      </c>
      <c r="H13" s="279">
        <f>G13*E13</f>
        <v>0</v>
      </c>
    </row>
    <row r="14" spans="1:11" ht="20.25" customHeight="1" x14ac:dyDescent="0.25">
      <c r="A14" s="282" t="s">
        <v>666</v>
      </c>
      <c r="B14" s="283" t="s">
        <v>72</v>
      </c>
      <c r="C14" s="281" t="s">
        <v>73</v>
      </c>
      <c r="D14" s="277" t="s">
        <v>19</v>
      </c>
      <c r="E14" s="278">
        <f>'3 - Serviço Preliminar'!K9</f>
        <v>0</v>
      </c>
      <c r="F14" s="284">
        <v>0.99</v>
      </c>
      <c r="G14" s="280">
        <f t="shared" ref="G14:G25" si="0">F14*(1+$G$5)</f>
        <v>1.2342003705428575</v>
      </c>
      <c r="H14" s="279">
        <f t="shared" ref="H14:H25" si="1">G14*E14</f>
        <v>0</v>
      </c>
    </row>
    <row r="15" spans="1:11" s="12" customFormat="1" ht="30" x14ac:dyDescent="0.25">
      <c r="A15" s="282" t="s">
        <v>460</v>
      </c>
      <c r="B15" s="285">
        <v>73672</v>
      </c>
      <c r="C15" s="286" t="s">
        <v>565</v>
      </c>
      <c r="D15" s="287" t="s">
        <v>19</v>
      </c>
      <c r="E15" s="278">
        <f>'3 - Serviço Preliminar'!K10</f>
        <v>0</v>
      </c>
      <c r="F15" s="288">
        <v>0.34</v>
      </c>
      <c r="G15" s="280">
        <f t="shared" ref="G15" si="2">F15*(1+$G$5)</f>
        <v>0.42386679392380966</v>
      </c>
      <c r="H15" s="279">
        <f t="shared" ref="H15" si="3">G15*E15</f>
        <v>0</v>
      </c>
      <c r="I15" s="10"/>
      <c r="J15" s="10"/>
      <c r="K15" s="11"/>
    </row>
    <row r="16" spans="1:11" ht="30" x14ac:dyDescent="0.25">
      <c r="A16" s="282" t="s">
        <v>10</v>
      </c>
      <c r="B16" s="283">
        <v>93207</v>
      </c>
      <c r="C16" s="281" t="s">
        <v>79</v>
      </c>
      <c r="D16" s="277" t="s">
        <v>19</v>
      </c>
      <c r="E16" s="278">
        <f>'3 - Serviço Preliminar'!K11</f>
        <v>0</v>
      </c>
      <c r="F16" s="284">
        <v>531.82000000000005</v>
      </c>
      <c r="G16" s="280">
        <f t="shared" si="0"/>
        <v>663.0024657192954</v>
      </c>
      <c r="H16" s="279">
        <f t="shared" si="1"/>
        <v>0</v>
      </c>
      <c r="I16" s="9"/>
      <c r="J16" s="9"/>
      <c r="K16" s="9"/>
    </row>
    <row r="17" spans="1:8" ht="30" x14ac:dyDescent="0.25">
      <c r="A17" s="282" t="s">
        <v>8</v>
      </c>
      <c r="B17" s="283">
        <v>93208</v>
      </c>
      <c r="C17" s="281" t="s">
        <v>74</v>
      </c>
      <c r="D17" s="277" t="s">
        <v>19</v>
      </c>
      <c r="E17" s="278">
        <f>'3 - Serviço Preliminar'!K12</f>
        <v>0</v>
      </c>
      <c r="F17" s="284">
        <v>400.85</v>
      </c>
      <c r="G17" s="280">
        <f t="shared" si="0"/>
        <v>499.72648336576202</v>
      </c>
      <c r="H17" s="279">
        <f t="shared" si="1"/>
        <v>0</v>
      </c>
    </row>
    <row r="18" spans="1:8" ht="30" x14ac:dyDescent="0.25">
      <c r="A18" s="282" t="s">
        <v>83</v>
      </c>
      <c r="B18" s="283">
        <v>93210</v>
      </c>
      <c r="C18" s="281" t="s">
        <v>75</v>
      </c>
      <c r="D18" s="277" t="s">
        <v>19</v>
      </c>
      <c r="E18" s="278">
        <f>'3 - Serviço Preliminar'!K13</f>
        <v>0</v>
      </c>
      <c r="F18" s="284">
        <v>326.7</v>
      </c>
      <c r="G18" s="280">
        <f t="shared" si="0"/>
        <v>407.28612227914294</v>
      </c>
      <c r="H18" s="279">
        <f t="shared" si="1"/>
        <v>0</v>
      </c>
    </row>
    <row r="19" spans="1:8" ht="30" x14ac:dyDescent="0.25">
      <c r="A19" s="282" t="s">
        <v>84</v>
      </c>
      <c r="B19" s="283">
        <v>93212</v>
      </c>
      <c r="C19" s="281" t="s">
        <v>76</v>
      </c>
      <c r="D19" s="277" t="s">
        <v>19</v>
      </c>
      <c r="E19" s="278">
        <f>'3 - Serviço Preliminar'!K14</f>
        <v>0</v>
      </c>
      <c r="F19" s="284">
        <v>529.4</v>
      </c>
      <c r="G19" s="280">
        <f t="shared" si="0"/>
        <v>659.98553148019062</v>
      </c>
      <c r="H19" s="279">
        <f t="shared" si="1"/>
        <v>0</v>
      </c>
    </row>
    <row r="20" spans="1:8" ht="30" x14ac:dyDescent="0.25">
      <c r="A20" s="282" t="s">
        <v>88</v>
      </c>
      <c r="B20" s="283">
        <v>41598</v>
      </c>
      <c r="C20" s="281" t="s">
        <v>450</v>
      </c>
      <c r="D20" s="277" t="s">
        <v>22</v>
      </c>
      <c r="E20" s="278">
        <f>'3 - Serviço Preliminar'!K15</f>
        <v>0</v>
      </c>
      <c r="F20" s="284">
        <v>1337.12</v>
      </c>
      <c r="G20" s="280">
        <f t="shared" si="0"/>
        <v>1666.943433798248</v>
      </c>
      <c r="H20" s="279">
        <f t="shared" si="1"/>
        <v>0</v>
      </c>
    </row>
    <row r="21" spans="1:8" ht="25.5" customHeight="1" x14ac:dyDescent="0.25">
      <c r="A21" s="282" t="s">
        <v>89</v>
      </c>
      <c r="B21" s="283">
        <v>72897</v>
      </c>
      <c r="C21" s="281" t="s">
        <v>54</v>
      </c>
      <c r="D21" s="277" t="s">
        <v>29</v>
      </c>
      <c r="E21" s="278">
        <f>'3 - Serviço Preliminar'!K16</f>
        <v>0</v>
      </c>
      <c r="F21" s="284">
        <v>16.04</v>
      </c>
      <c r="G21" s="280">
        <f t="shared" si="0"/>
        <v>19.996539336876193</v>
      </c>
      <c r="H21" s="279">
        <f t="shared" si="1"/>
        <v>0</v>
      </c>
    </row>
    <row r="22" spans="1:8" ht="30" x14ac:dyDescent="0.25">
      <c r="A22" s="282" t="s">
        <v>96</v>
      </c>
      <c r="B22" s="283">
        <v>95290</v>
      </c>
      <c r="C22" s="281" t="s">
        <v>77</v>
      </c>
      <c r="D22" s="277" t="s">
        <v>55</v>
      </c>
      <c r="E22" s="278">
        <f>'3 - Serviço Preliminar'!K17</f>
        <v>0</v>
      </c>
      <c r="F22" s="284">
        <v>1.81</v>
      </c>
      <c r="G22" s="280">
        <f t="shared" si="0"/>
        <v>2.2564673441238101</v>
      </c>
      <c r="H22" s="279">
        <f t="shared" si="1"/>
        <v>0</v>
      </c>
    </row>
    <row r="23" spans="1:8" ht="30" x14ac:dyDescent="0.25">
      <c r="A23" s="282" t="s">
        <v>252</v>
      </c>
      <c r="B23" s="283">
        <v>95296</v>
      </c>
      <c r="C23" s="281" t="s">
        <v>78</v>
      </c>
      <c r="D23" s="277" t="s">
        <v>55</v>
      </c>
      <c r="E23" s="278">
        <f>'3 - Serviço Preliminar'!K18</f>
        <v>0</v>
      </c>
      <c r="F23" s="284">
        <v>1.61</v>
      </c>
      <c r="G23" s="280">
        <f t="shared" si="0"/>
        <v>2.007133935933334</v>
      </c>
      <c r="H23" s="279">
        <f t="shared" si="1"/>
        <v>0</v>
      </c>
    </row>
    <row r="24" spans="1:8" ht="30" x14ac:dyDescent="0.25">
      <c r="A24" s="282" t="s">
        <v>253</v>
      </c>
      <c r="B24" s="283">
        <v>78472</v>
      </c>
      <c r="C24" s="281" t="s">
        <v>40</v>
      </c>
      <c r="D24" s="277" t="s">
        <v>19</v>
      </c>
      <c r="E24" s="278">
        <f>'3 - Serviço Preliminar'!K19</f>
        <v>0</v>
      </c>
      <c r="F24" s="284">
        <v>0.27</v>
      </c>
      <c r="G24" s="280">
        <f t="shared" si="0"/>
        <v>0.33660010105714294</v>
      </c>
      <c r="H24" s="279">
        <f t="shared" si="1"/>
        <v>0</v>
      </c>
    </row>
    <row r="25" spans="1:8" ht="45" x14ac:dyDescent="0.25">
      <c r="A25" s="282" t="s">
        <v>254</v>
      </c>
      <c r="B25" s="289" t="s">
        <v>361</v>
      </c>
      <c r="C25" s="290" t="s">
        <v>451</v>
      </c>
      <c r="D25" s="291" t="s">
        <v>362</v>
      </c>
      <c r="E25" s="278">
        <f>'3 - Serviço Preliminar'!K20</f>
        <v>0</v>
      </c>
      <c r="F25" s="284">
        <v>394.53</v>
      </c>
      <c r="G25" s="280">
        <f t="shared" si="0"/>
        <v>491.84754766694294</v>
      </c>
      <c r="H25" s="279">
        <f t="shared" si="1"/>
        <v>0</v>
      </c>
    </row>
    <row r="26" spans="1:8" x14ac:dyDescent="0.25">
      <c r="A26" s="270">
        <v>4</v>
      </c>
      <c r="B26" s="292"/>
      <c r="C26" s="272" t="s">
        <v>7</v>
      </c>
      <c r="D26" s="272"/>
      <c r="E26" s="273"/>
      <c r="F26" s="273" t="s">
        <v>50</v>
      </c>
      <c r="G26" s="274" t="e">
        <f>H26*(1-$G$5)</f>
        <v>#DIV/0!</v>
      </c>
      <c r="H26" s="274" t="e">
        <f>SUM(H27:H35)</f>
        <v>#DIV/0!</v>
      </c>
    </row>
    <row r="27" spans="1:8" ht="30" x14ac:dyDescent="0.25">
      <c r="A27" s="282" t="s">
        <v>23</v>
      </c>
      <c r="B27" s="293" t="s">
        <v>86</v>
      </c>
      <c r="C27" s="294" t="s">
        <v>85</v>
      </c>
      <c r="D27" s="277" t="s">
        <v>19</v>
      </c>
      <c r="E27" s="278">
        <f>'4 - Terraplenagem'!O8</f>
        <v>0</v>
      </c>
      <c r="F27" s="280">
        <v>0.54</v>
      </c>
      <c r="G27" s="280">
        <f t="shared" ref="G27" si="4">F27*(1+$G$5)</f>
        <v>0.67320020211428588</v>
      </c>
      <c r="H27" s="279">
        <f>G27*E27</f>
        <v>0</v>
      </c>
    </row>
    <row r="28" spans="1:8" ht="15.75" x14ac:dyDescent="0.25">
      <c r="A28" s="282" t="s">
        <v>24</v>
      </c>
      <c r="B28" s="293" t="s">
        <v>209</v>
      </c>
      <c r="C28" s="294" t="s">
        <v>208</v>
      </c>
      <c r="D28" s="277" t="s">
        <v>19</v>
      </c>
      <c r="E28" s="278" t="e">
        <f>'4 - Terraplenagem'!O9</f>
        <v>#DIV/0!</v>
      </c>
      <c r="F28" s="280">
        <v>0.32</v>
      </c>
      <c r="G28" s="280">
        <f t="shared" ref="G28:G35" si="5">F28*(1+$G$5)</f>
        <v>0.39893345310476203</v>
      </c>
      <c r="H28" s="279" t="e">
        <f t="shared" ref="H28:H35" si="6">G28*E28</f>
        <v>#DIV/0!</v>
      </c>
    </row>
    <row r="29" spans="1:8" ht="15.75" x14ac:dyDescent="0.25">
      <c r="A29" s="282" t="s">
        <v>25</v>
      </c>
      <c r="B29" s="293" t="s">
        <v>211</v>
      </c>
      <c r="C29" s="294" t="s">
        <v>210</v>
      </c>
      <c r="D29" s="277" t="s">
        <v>29</v>
      </c>
      <c r="E29" s="278" t="e">
        <f>'4 - Terraplenagem'!O10</f>
        <v>#DIV/0!</v>
      </c>
      <c r="F29" s="280">
        <v>1.74</v>
      </c>
      <c r="G29" s="280">
        <f t="shared" si="5"/>
        <v>2.1692006512571433</v>
      </c>
      <c r="H29" s="279" t="e">
        <f t="shared" si="6"/>
        <v>#DIV/0!</v>
      </c>
    </row>
    <row r="30" spans="1:8" ht="30" x14ac:dyDescent="0.25">
      <c r="A30" s="282" t="s">
        <v>26</v>
      </c>
      <c r="B30" s="283">
        <v>95290</v>
      </c>
      <c r="C30" s="294" t="s">
        <v>77</v>
      </c>
      <c r="D30" s="277" t="s">
        <v>55</v>
      </c>
      <c r="E30" s="278">
        <f>'4 - Terraplenagem'!O11</f>
        <v>0</v>
      </c>
      <c r="F30" s="280">
        <v>1.81</v>
      </c>
      <c r="G30" s="280">
        <f t="shared" si="5"/>
        <v>2.2564673441238101</v>
      </c>
      <c r="H30" s="279">
        <f t="shared" si="6"/>
        <v>0</v>
      </c>
    </row>
    <row r="31" spans="1:8" ht="45" x14ac:dyDescent="0.25">
      <c r="A31" s="282" t="s">
        <v>27</v>
      </c>
      <c r="B31" s="293" t="s">
        <v>87</v>
      </c>
      <c r="C31" s="294" t="s">
        <v>584</v>
      </c>
      <c r="D31" s="277" t="s">
        <v>29</v>
      </c>
      <c r="E31" s="278">
        <f>'4 - Terraplenagem'!O12</f>
        <v>0</v>
      </c>
      <c r="F31" s="280">
        <v>2.9</v>
      </c>
      <c r="G31" s="280">
        <f t="shared" si="5"/>
        <v>3.6153344187619054</v>
      </c>
      <c r="H31" s="279">
        <f t="shared" si="6"/>
        <v>0</v>
      </c>
    </row>
    <row r="32" spans="1:8" ht="45" x14ac:dyDescent="0.25">
      <c r="A32" s="282" t="s">
        <v>28</v>
      </c>
      <c r="B32" s="293" t="s">
        <v>87</v>
      </c>
      <c r="C32" s="294" t="s">
        <v>583</v>
      </c>
      <c r="D32" s="277" t="s">
        <v>29</v>
      </c>
      <c r="E32" s="278">
        <f>'4 - Terraplenagem'!O13</f>
        <v>0</v>
      </c>
      <c r="F32" s="280">
        <v>2.9</v>
      </c>
      <c r="G32" s="280">
        <f t="shared" si="5"/>
        <v>3.6153344187619054</v>
      </c>
      <c r="H32" s="279">
        <f t="shared" si="6"/>
        <v>0</v>
      </c>
    </row>
    <row r="33" spans="1:11" s="3" customFormat="1" ht="30" x14ac:dyDescent="0.25">
      <c r="A33" s="282" t="s">
        <v>51</v>
      </c>
      <c r="B33" s="283" t="s">
        <v>81</v>
      </c>
      <c r="C33" s="295" t="s">
        <v>80</v>
      </c>
      <c r="D33" s="277" t="s">
        <v>29</v>
      </c>
      <c r="E33" s="278">
        <f>'4 - Terraplenagem'!O14</f>
        <v>0</v>
      </c>
      <c r="F33" s="280">
        <v>1.43</v>
      </c>
      <c r="G33" s="280">
        <f t="shared" si="5"/>
        <v>1.7827338685619052</v>
      </c>
      <c r="H33" s="279">
        <f t="shared" si="6"/>
        <v>0</v>
      </c>
      <c r="I33" s="2"/>
      <c r="J33" s="2" t="s">
        <v>354</v>
      </c>
      <c r="K33" s="2"/>
    </row>
    <row r="34" spans="1:11" s="3" customFormat="1" ht="30" x14ac:dyDescent="0.25">
      <c r="A34" s="282" t="s">
        <v>90</v>
      </c>
      <c r="B34" s="283" t="s">
        <v>53</v>
      </c>
      <c r="C34" s="295" t="s">
        <v>18</v>
      </c>
      <c r="D34" s="277" t="s">
        <v>19</v>
      </c>
      <c r="E34" s="278">
        <f>'4 - Terraplenagem'!O15</f>
        <v>0</v>
      </c>
      <c r="F34" s="280">
        <v>0.22</v>
      </c>
      <c r="G34" s="280">
        <f t="shared" si="5"/>
        <v>0.27426674900952386</v>
      </c>
      <c r="H34" s="279">
        <f t="shared" si="6"/>
        <v>0</v>
      </c>
    </row>
    <row r="35" spans="1:11" ht="15.75" x14ac:dyDescent="0.25">
      <c r="A35" s="282" t="s">
        <v>241</v>
      </c>
      <c r="B35" s="283">
        <v>79472</v>
      </c>
      <c r="C35" s="281" t="s">
        <v>82</v>
      </c>
      <c r="D35" s="277" t="s">
        <v>19</v>
      </c>
      <c r="E35" s="278">
        <f>'4 - Terraplenagem'!O16</f>
        <v>0</v>
      </c>
      <c r="F35" s="280">
        <v>0.51</v>
      </c>
      <c r="G35" s="280">
        <f t="shared" si="5"/>
        <v>0.63580019088571449</v>
      </c>
      <c r="H35" s="279">
        <f t="shared" si="6"/>
        <v>0</v>
      </c>
      <c r="I35" s="3"/>
      <c r="J35" s="3"/>
      <c r="K35" s="3"/>
    </row>
    <row r="36" spans="1:11" x14ac:dyDescent="0.25">
      <c r="A36" s="270">
        <v>5</v>
      </c>
      <c r="B36" s="296"/>
      <c r="C36" s="272" t="s">
        <v>20</v>
      </c>
      <c r="D36" s="272"/>
      <c r="E36" s="273"/>
      <c r="F36" s="273" t="s">
        <v>50</v>
      </c>
      <c r="G36" s="274">
        <f>H36*(1-$G$5)</f>
        <v>0</v>
      </c>
      <c r="H36" s="274">
        <f>SUM(H37:H46)</f>
        <v>0</v>
      </c>
    </row>
    <row r="37" spans="1:11" ht="15.75" x14ac:dyDescent="0.25">
      <c r="A37" s="297" t="s">
        <v>31</v>
      </c>
      <c r="B37" s="297">
        <v>72961</v>
      </c>
      <c r="C37" s="298" t="s">
        <v>92</v>
      </c>
      <c r="D37" s="291" t="s">
        <v>19</v>
      </c>
      <c r="E37" s="299">
        <f>'5 - Pavimentação'!J8</f>
        <v>0</v>
      </c>
      <c r="F37" s="300">
        <v>1.23</v>
      </c>
      <c r="G37" s="280">
        <f t="shared" ref="G37:G38" si="7">F37*(1+$G$5)</f>
        <v>1.5334004603714289</v>
      </c>
      <c r="H37" s="279">
        <f>G37*E37</f>
        <v>0</v>
      </c>
    </row>
    <row r="38" spans="1:11" ht="45" x14ac:dyDescent="0.25">
      <c r="A38" s="297" t="s">
        <v>32</v>
      </c>
      <c r="B38" s="301" t="s">
        <v>87</v>
      </c>
      <c r="C38" s="294" t="s">
        <v>660</v>
      </c>
      <c r="D38" s="277" t="s">
        <v>29</v>
      </c>
      <c r="E38" s="299">
        <f>'5 - Pavimentação'!J9</f>
        <v>0</v>
      </c>
      <c r="F38" s="280">
        <v>2.9</v>
      </c>
      <c r="G38" s="280">
        <f t="shared" si="7"/>
        <v>3.6153344187619054</v>
      </c>
      <c r="H38" s="279">
        <f>G38*E38</f>
        <v>0</v>
      </c>
    </row>
    <row r="39" spans="1:11" ht="43.5" customHeight="1" x14ac:dyDescent="0.25">
      <c r="A39" s="297" t="s">
        <v>32</v>
      </c>
      <c r="B39" s="275">
        <v>96387</v>
      </c>
      <c r="C39" s="281" t="s">
        <v>91</v>
      </c>
      <c r="D39" s="277" t="s">
        <v>29</v>
      </c>
      <c r="E39" s="299">
        <f>'5 - Pavimentação'!J10+'5 - Pavimentação'!J11</f>
        <v>0</v>
      </c>
      <c r="F39" s="302">
        <v>6.27</v>
      </c>
      <c r="G39" s="280">
        <f t="shared" ref="G39:G46" si="8">F39*(1+$G$5)</f>
        <v>7.8166023467714298</v>
      </c>
      <c r="H39" s="279">
        <f t="shared" ref="H39:H46" si="9">G39*E39</f>
        <v>0</v>
      </c>
    </row>
    <row r="40" spans="1:11" ht="36.75" customHeight="1" x14ac:dyDescent="0.25">
      <c r="A40" s="297" t="s">
        <v>33</v>
      </c>
      <c r="B40" s="275">
        <v>96401</v>
      </c>
      <c r="C40" s="303" t="s">
        <v>93</v>
      </c>
      <c r="D40" s="277" t="s">
        <v>19</v>
      </c>
      <c r="E40" s="299">
        <f>'5 - Pavimentação'!J12</f>
        <v>0</v>
      </c>
      <c r="F40" s="304">
        <v>4.1100000000000003</v>
      </c>
      <c r="G40" s="280">
        <f t="shared" si="8"/>
        <v>5.1238015383142876</v>
      </c>
      <c r="H40" s="279">
        <f t="shared" si="9"/>
        <v>0</v>
      </c>
    </row>
    <row r="41" spans="1:11" ht="30" x14ac:dyDescent="0.25">
      <c r="A41" s="297" t="s">
        <v>34</v>
      </c>
      <c r="B41" s="297">
        <v>97807</v>
      </c>
      <c r="C41" s="303" t="s">
        <v>449</v>
      </c>
      <c r="D41" s="277" t="s">
        <v>19</v>
      </c>
      <c r="E41" s="299">
        <f>'5 - Pavimentação'!J13</f>
        <v>0</v>
      </c>
      <c r="F41" s="304">
        <v>7.88</v>
      </c>
      <c r="G41" s="280">
        <f t="shared" si="8"/>
        <v>9.8237362827047647</v>
      </c>
      <c r="H41" s="279">
        <f t="shared" si="9"/>
        <v>0</v>
      </c>
    </row>
    <row r="42" spans="1:11" ht="15.75" x14ac:dyDescent="0.25">
      <c r="A42" s="297" t="s">
        <v>35</v>
      </c>
      <c r="B42" s="305" t="s">
        <v>360</v>
      </c>
      <c r="C42" s="290" t="s">
        <v>207</v>
      </c>
      <c r="D42" s="291" t="s">
        <v>29</v>
      </c>
      <c r="E42" s="299">
        <f>'5 - Pavimentação'!J14</f>
        <v>0</v>
      </c>
      <c r="F42" s="304">
        <v>1.18</v>
      </c>
      <c r="G42" s="280">
        <f t="shared" si="8"/>
        <v>1.4710671083238098</v>
      </c>
      <c r="H42" s="279">
        <f t="shared" si="9"/>
        <v>0</v>
      </c>
    </row>
    <row r="43" spans="1:11" ht="15.75" x14ac:dyDescent="0.25">
      <c r="A43" s="297" t="s">
        <v>36</v>
      </c>
      <c r="B43" s="306" t="s">
        <v>358</v>
      </c>
      <c r="C43" s="307" t="s">
        <v>359</v>
      </c>
      <c r="D43" s="291" t="s">
        <v>19</v>
      </c>
      <c r="E43" s="299">
        <f>'5 - Pavimentação'!J15</f>
        <v>0</v>
      </c>
      <c r="F43" s="304">
        <v>0.59</v>
      </c>
      <c r="G43" s="280">
        <f t="shared" si="8"/>
        <v>0.73553355416190491</v>
      </c>
      <c r="H43" s="279">
        <f t="shared" si="9"/>
        <v>0</v>
      </c>
    </row>
    <row r="44" spans="1:11" ht="15.75" x14ac:dyDescent="0.25">
      <c r="A44" s="297" t="s">
        <v>37</v>
      </c>
      <c r="B44" s="308" t="s">
        <v>57</v>
      </c>
      <c r="C44" s="309" t="s">
        <v>21</v>
      </c>
      <c r="D44" s="277" t="s">
        <v>22</v>
      </c>
      <c r="E44" s="299">
        <f>'5 - Pavimentação'!J16</f>
        <v>0</v>
      </c>
      <c r="F44" s="304">
        <v>123.91</v>
      </c>
      <c r="G44" s="280">
        <f t="shared" si="8"/>
        <v>154.47451304440955</v>
      </c>
      <c r="H44" s="279">
        <f t="shared" si="9"/>
        <v>0</v>
      </c>
    </row>
    <row r="45" spans="1:11" ht="15.75" x14ac:dyDescent="0.25">
      <c r="A45" s="297" t="s">
        <v>255</v>
      </c>
      <c r="B45" s="308" t="s">
        <v>58</v>
      </c>
      <c r="C45" s="309" t="s">
        <v>94</v>
      </c>
      <c r="D45" s="277" t="s">
        <v>22</v>
      </c>
      <c r="E45" s="299">
        <f>'5 - Pavimentação'!J17</f>
        <v>0</v>
      </c>
      <c r="F45" s="304">
        <v>112.66</v>
      </c>
      <c r="G45" s="280">
        <f t="shared" si="8"/>
        <v>140.44950883369526</v>
      </c>
      <c r="H45" s="279">
        <f t="shared" si="9"/>
        <v>0</v>
      </c>
    </row>
    <row r="46" spans="1:11" ht="15.75" x14ac:dyDescent="0.25">
      <c r="A46" s="297" t="s">
        <v>256</v>
      </c>
      <c r="B46" s="308" t="s">
        <v>59</v>
      </c>
      <c r="C46" s="309" t="s">
        <v>95</v>
      </c>
      <c r="D46" s="277" t="s">
        <v>22</v>
      </c>
      <c r="E46" s="299">
        <f>'5 - Pavimentação'!J18</f>
        <v>0</v>
      </c>
      <c r="F46" s="304">
        <v>123.91</v>
      </c>
      <c r="G46" s="280">
        <f t="shared" si="8"/>
        <v>154.47451304440955</v>
      </c>
      <c r="H46" s="279">
        <f t="shared" si="9"/>
        <v>0</v>
      </c>
    </row>
    <row r="47" spans="1:11" x14ac:dyDescent="0.25">
      <c r="A47" s="270">
        <v>6</v>
      </c>
      <c r="B47" s="296"/>
      <c r="C47" s="272" t="s">
        <v>30</v>
      </c>
      <c r="D47" s="272"/>
      <c r="E47" s="273"/>
      <c r="F47" s="273" t="s">
        <v>50</v>
      </c>
      <c r="G47" s="274">
        <f>H47*(1-$G$5)</f>
        <v>0</v>
      </c>
      <c r="H47" s="274">
        <f>SUM(H48:H61)</f>
        <v>0</v>
      </c>
    </row>
    <row r="48" spans="1:11" ht="30" x14ac:dyDescent="0.25">
      <c r="A48" s="282" t="s">
        <v>48</v>
      </c>
      <c r="B48" s="275">
        <v>95302</v>
      </c>
      <c r="C48" s="310" t="s">
        <v>97</v>
      </c>
      <c r="D48" s="275" t="s">
        <v>38</v>
      </c>
      <c r="E48" s="299">
        <f>'6 - Transporte'!E8</f>
        <v>0</v>
      </c>
      <c r="F48" s="299">
        <v>1.45</v>
      </c>
      <c r="G48" s="280">
        <f>F48*(1+$G$5)</f>
        <v>1.8076672093809527</v>
      </c>
      <c r="H48" s="279">
        <f>G48*E48</f>
        <v>0</v>
      </c>
    </row>
    <row r="49" spans="1:8" ht="30" x14ac:dyDescent="0.25">
      <c r="A49" s="282" t="s">
        <v>60</v>
      </c>
      <c r="B49" s="283">
        <v>95290</v>
      </c>
      <c r="C49" s="294" t="s">
        <v>77</v>
      </c>
      <c r="D49" s="277" t="s">
        <v>55</v>
      </c>
      <c r="E49" s="299">
        <f>'6 - Transporte'!E9</f>
        <v>0</v>
      </c>
      <c r="F49" s="299">
        <v>1.81</v>
      </c>
      <c r="G49" s="280">
        <f>F49*(1+$G$5)</f>
        <v>2.2564673441238101</v>
      </c>
      <c r="H49" s="279">
        <f>G49*E49</f>
        <v>0</v>
      </c>
    </row>
    <row r="50" spans="1:8" ht="30" x14ac:dyDescent="0.25">
      <c r="A50" s="282" t="s">
        <v>61</v>
      </c>
      <c r="B50" s="305">
        <v>95875</v>
      </c>
      <c r="C50" s="290" t="s">
        <v>452</v>
      </c>
      <c r="D50" s="305" t="s">
        <v>38</v>
      </c>
      <c r="E50" s="299">
        <f>'6 - Transporte'!E10</f>
        <v>0</v>
      </c>
      <c r="F50" s="311">
        <v>1.08</v>
      </c>
      <c r="G50" s="280">
        <f t="shared" ref="G50:G61" si="10">F50*(1+$G$5)</f>
        <v>1.3464004042285718</v>
      </c>
      <c r="H50" s="279">
        <f t="shared" ref="H50:H61" si="11">G50*E50</f>
        <v>0</v>
      </c>
    </row>
    <row r="51" spans="1:8" ht="30" x14ac:dyDescent="0.25">
      <c r="A51" s="282" t="s">
        <v>98</v>
      </c>
      <c r="B51" s="305">
        <v>93590</v>
      </c>
      <c r="C51" s="307" t="s">
        <v>355</v>
      </c>
      <c r="D51" s="305" t="s">
        <v>38</v>
      </c>
      <c r="E51" s="299">
        <f>'6 - Transporte'!E11</f>
        <v>0</v>
      </c>
      <c r="F51" s="311">
        <v>0.77</v>
      </c>
      <c r="G51" s="280">
        <f t="shared" si="10"/>
        <v>0.95993362153333361</v>
      </c>
      <c r="H51" s="279">
        <f t="shared" si="11"/>
        <v>0</v>
      </c>
    </row>
    <row r="52" spans="1:8" ht="30" x14ac:dyDescent="0.25">
      <c r="A52" s="282" t="s">
        <v>99</v>
      </c>
      <c r="B52" s="305">
        <v>93591</v>
      </c>
      <c r="C52" s="307" t="s">
        <v>568</v>
      </c>
      <c r="D52" s="305" t="s">
        <v>38</v>
      </c>
      <c r="E52" s="299">
        <f>'6 - Transporte'!E12</f>
        <v>0</v>
      </c>
      <c r="F52" s="311">
        <v>1.34</v>
      </c>
      <c r="G52" s="280">
        <f t="shared" ref="G52:G53" si="12">F52*(1+$G$5)</f>
        <v>1.6705338348761909</v>
      </c>
      <c r="H52" s="279">
        <f t="shared" ref="H52:H53" si="13">G52*E52</f>
        <v>0</v>
      </c>
    </row>
    <row r="53" spans="1:8" ht="30" x14ac:dyDescent="0.25">
      <c r="A53" s="282" t="s">
        <v>356</v>
      </c>
      <c r="B53" s="305">
        <v>93593</v>
      </c>
      <c r="C53" s="307" t="s">
        <v>569</v>
      </c>
      <c r="D53" s="305" t="s">
        <v>38</v>
      </c>
      <c r="E53" s="299">
        <f>'6 - Transporte'!E13</f>
        <v>0</v>
      </c>
      <c r="F53" s="311">
        <v>0.67</v>
      </c>
      <c r="G53" s="280">
        <f t="shared" si="12"/>
        <v>0.83526691743809545</v>
      </c>
      <c r="H53" s="279">
        <f t="shared" si="13"/>
        <v>0</v>
      </c>
    </row>
    <row r="54" spans="1:8" ht="45" x14ac:dyDescent="0.25">
      <c r="A54" s="282" t="s">
        <v>357</v>
      </c>
      <c r="B54" s="275">
        <v>93176</v>
      </c>
      <c r="C54" s="310" t="s">
        <v>570</v>
      </c>
      <c r="D54" s="275" t="s">
        <v>39</v>
      </c>
      <c r="E54" s="312">
        <f>'6 - Transporte'!L14</f>
        <v>0</v>
      </c>
      <c r="F54" s="311">
        <v>0.43</v>
      </c>
      <c r="G54" s="280">
        <f t="shared" si="10"/>
        <v>0.53606682760952395</v>
      </c>
      <c r="H54" s="279">
        <f t="shared" si="11"/>
        <v>0</v>
      </c>
    </row>
    <row r="55" spans="1:8" ht="45" x14ac:dyDescent="0.25">
      <c r="A55" s="282" t="s">
        <v>469</v>
      </c>
      <c r="B55" s="275">
        <v>93176</v>
      </c>
      <c r="C55" s="310" t="s">
        <v>571</v>
      </c>
      <c r="D55" s="275" t="s">
        <v>39</v>
      </c>
      <c r="E55" s="312">
        <f>'6 - Transporte'!L15</f>
        <v>0</v>
      </c>
      <c r="F55" s="311">
        <v>0.43</v>
      </c>
      <c r="G55" s="280">
        <f t="shared" si="10"/>
        <v>0.53606682760952395</v>
      </c>
      <c r="H55" s="279">
        <f t="shared" si="11"/>
        <v>0</v>
      </c>
    </row>
    <row r="56" spans="1:8" ht="45" x14ac:dyDescent="0.25">
      <c r="A56" s="282" t="s">
        <v>470</v>
      </c>
      <c r="B56" s="275">
        <v>93177</v>
      </c>
      <c r="C56" s="310" t="s">
        <v>573</v>
      </c>
      <c r="D56" s="275" t="s">
        <v>39</v>
      </c>
      <c r="E56" s="312">
        <f>'6 - Transporte'!L16</f>
        <v>0</v>
      </c>
      <c r="F56" s="311">
        <v>1.54</v>
      </c>
      <c r="G56" s="280">
        <f t="shared" si="10"/>
        <v>1.9198672430666672</v>
      </c>
      <c r="H56" s="279">
        <f t="shared" si="11"/>
        <v>0</v>
      </c>
    </row>
    <row r="57" spans="1:8" ht="45" x14ac:dyDescent="0.25">
      <c r="A57" s="282" t="s">
        <v>471</v>
      </c>
      <c r="B57" s="275">
        <v>93177</v>
      </c>
      <c r="C57" s="310" t="s">
        <v>574</v>
      </c>
      <c r="D57" s="275" t="s">
        <v>39</v>
      </c>
      <c r="E57" s="312">
        <f>'6 - Transporte'!L17</f>
        <v>0</v>
      </c>
      <c r="F57" s="311">
        <v>1.54</v>
      </c>
      <c r="G57" s="280">
        <f t="shared" si="10"/>
        <v>1.9198672430666672</v>
      </c>
      <c r="H57" s="279">
        <f t="shared" si="11"/>
        <v>0</v>
      </c>
    </row>
    <row r="58" spans="1:8" ht="45" x14ac:dyDescent="0.25">
      <c r="A58" s="282" t="s">
        <v>472</v>
      </c>
      <c r="B58" s="275">
        <v>93178</v>
      </c>
      <c r="C58" s="310" t="s">
        <v>575</v>
      </c>
      <c r="D58" s="275" t="s">
        <v>39</v>
      </c>
      <c r="E58" s="312">
        <f>'6 - Transporte'!L18</f>
        <v>0</v>
      </c>
      <c r="F58" s="311">
        <v>0.49</v>
      </c>
      <c r="G58" s="280">
        <f t="shared" si="10"/>
        <v>0.61086685006666674</v>
      </c>
      <c r="H58" s="279">
        <f t="shared" si="11"/>
        <v>0</v>
      </c>
    </row>
    <row r="59" spans="1:8" ht="45" x14ac:dyDescent="0.25">
      <c r="A59" s="282" t="s">
        <v>473</v>
      </c>
      <c r="B59" s="275">
        <v>93178</v>
      </c>
      <c r="C59" s="310" t="s">
        <v>576</v>
      </c>
      <c r="D59" s="275" t="s">
        <v>39</v>
      </c>
      <c r="E59" s="312">
        <f>'6 - Transporte'!L19</f>
        <v>0</v>
      </c>
      <c r="F59" s="311">
        <v>0.49</v>
      </c>
      <c r="G59" s="280">
        <f t="shared" si="10"/>
        <v>0.61086685006666674</v>
      </c>
      <c r="H59" s="279">
        <f t="shared" si="11"/>
        <v>0</v>
      </c>
    </row>
    <row r="60" spans="1:8" ht="45" x14ac:dyDescent="0.25">
      <c r="A60" s="282" t="s">
        <v>474</v>
      </c>
      <c r="B60" s="275">
        <v>93179</v>
      </c>
      <c r="C60" s="310" t="s">
        <v>577</v>
      </c>
      <c r="D60" s="275" t="s">
        <v>39</v>
      </c>
      <c r="E60" s="312">
        <f>'6 - Transporte'!L20</f>
        <v>0</v>
      </c>
      <c r="F60" s="311">
        <v>1.71</v>
      </c>
      <c r="G60" s="280">
        <f t="shared" si="10"/>
        <v>2.1318006400285721</v>
      </c>
      <c r="H60" s="279">
        <f t="shared" si="11"/>
        <v>0</v>
      </c>
    </row>
    <row r="61" spans="1:8" ht="45" x14ac:dyDescent="0.25">
      <c r="A61" s="282" t="s">
        <v>572</v>
      </c>
      <c r="B61" s="297">
        <v>93179</v>
      </c>
      <c r="C61" s="310" t="s">
        <v>578</v>
      </c>
      <c r="D61" s="275" t="s">
        <v>39</v>
      </c>
      <c r="E61" s="312">
        <f>'6 - Transporte'!L21</f>
        <v>0</v>
      </c>
      <c r="F61" s="311">
        <v>1.71</v>
      </c>
      <c r="G61" s="280">
        <f t="shared" si="10"/>
        <v>2.1318006400285721</v>
      </c>
      <c r="H61" s="279">
        <f t="shared" si="11"/>
        <v>0</v>
      </c>
    </row>
    <row r="62" spans="1:8" x14ac:dyDescent="0.25">
      <c r="A62" s="270">
        <v>7</v>
      </c>
      <c r="B62" s="296"/>
      <c r="C62" s="272" t="s">
        <v>353</v>
      </c>
      <c r="D62" s="272"/>
      <c r="E62" s="273"/>
      <c r="F62" s="273" t="s">
        <v>50</v>
      </c>
      <c r="G62" s="274">
        <f>H62*(1-$G$5)</f>
        <v>0</v>
      </c>
      <c r="H62" s="274">
        <f>SUM(H63:H79)</f>
        <v>0</v>
      </c>
    </row>
    <row r="63" spans="1:8" ht="15.75" x14ac:dyDescent="0.25">
      <c r="A63" s="282" t="s">
        <v>46</v>
      </c>
      <c r="B63" s="275">
        <v>93358</v>
      </c>
      <c r="C63" s="303" t="s">
        <v>115</v>
      </c>
      <c r="D63" s="277" t="s">
        <v>29</v>
      </c>
      <c r="E63" s="299">
        <f>'7 - Dren. Sup.- Guias e Sarjeta'!H8</f>
        <v>0</v>
      </c>
      <c r="F63" s="313">
        <v>49.21</v>
      </c>
      <c r="G63" s="280">
        <f>F63*(1+$G$5)</f>
        <v>61.348485085266681</v>
      </c>
      <c r="H63" s="279">
        <f>G63*E63</f>
        <v>0</v>
      </c>
    </row>
    <row r="64" spans="1:8" ht="45" x14ac:dyDescent="0.25">
      <c r="A64" s="282" t="s">
        <v>47</v>
      </c>
      <c r="B64" s="275">
        <v>94267</v>
      </c>
      <c r="C64" s="314" t="s">
        <v>100</v>
      </c>
      <c r="D64" s="277" t="s">
        <v>41</v>
      </c>
      <c r="E64" s="299">
        <f>'7 - Dren. Sup.- Guias e Sarjeta'!H9</f>
        <v>0</v>
      </c>
      <c r="F64" s="304">
        <v>27.82</v>
      </c>
      <c r="G64" s="280">
        <f t="shared" ref="G64:G79" si="14">F64*(1+$G$5)</f>
        <v>34.682277079295247</v>
      </c>
      <c r="H64" s="279">
        <f t="shared" ref="H64:H79" si="15">G64*E64</f>
        <v>0</v>
      </c>
    </row>
    <row r="65" spans="1:8" ht="45" x14ac:dyDescent="0.25">
      <c r="A65" s="282" t="s">
        <v>64</v>
      </c>
      <c r="B65" s="275">
        <v>94268</v>
      </c>
      <c r="C65" s="314" t="s">
        <v>101</v>
      </c>
      <c r="D65" s="277" t="s">
        <v>41</v>
      </c>
      <c r="E65" s="299">
        <f>'7 - Dren. Sup.- Guias e Sarjeta'!H10</f>
        <v>0</v>
      </c>
      <c r="F65" s="304">
        <v>30.69</v>
      </c>
      <c r="G65" s="280">
        <f t="shared" si="14"/>
        <v>38.260211486828581</v>
      </c>
      <c r="H65" s="279">
        <f t="shared" si="15"/>
        <v>0</v>
      </c>
    </row>
    <row r="66" spans="1:8" ht="45" x14ac:dyDescent="0.25">
      <c r="A66" s="282" t="s">
        <v>119</v>
      </c>
      <c r="B66" s="275">
        <v>94269</v>
      </c>
      <c r="C66" s="314" t="s">
        <v>618</v>
      </c>
      <c r="D66" s="277" t="s">
        <v>41</v>
      </c>
      <c r="E66" s="299">
        <f>'7 - Dren. Sup.- Guias e Sarjeta'!H11</f>
        <v>0</v>
      </c>
      <c r="F66" s="304">
        <v>39.090000000000003</v>
      </c>
      <c r="G66" s="280">
        <f t="shared" si="14"/>
        <v>48.732214630828587</v>
      </c>
      <c r="H66" s="279">
        <f t="shared" si="15"/>
        <v>0</v>
      </c>
    </row>
    <row r="67" spans="1:8" ht="45" x14ac:dyDescent="0.25">
      <c r="A67" s="282" t="s">
        <v>120</v>
      </c>
      <c r="B67" s="275">
        <v>94270</v>
      </c>
      <c r="C67" s="314" t="s">
        <v>102</v>
      </c>
      <c r="D67" s="277" t="s">
        <v>41</v>
      </c>
      <c r="E67" s="299">
        <f>'7 - Dren. Sup.- Guias e Sarjeta'!H12</f>
        <v>0</v>
      </c>
      <c r="F67" s="304">
        <v>43.11</v>
      </c>
      <c r="G67" s="280">
        <f t="shared" si="14"/>
        <v>53.743816135457152</v>
      </c>
      <c r="H67" s="279">
        <f t="shared" si="15"/>
        <v>0</v>
      </c>
    </row>
    <row r="68" spans="1:8" ht="45" x14ac:dyDescent="0.25">
      <c r="A68" s="282" t="s">
        <v>121</v>
      </c>
      <c r="B68" s="275">
        <v>94271</v>
      </c>
      <c r="C68" s="314" t="s">
        <v>103</v>
      </c>
      <c r="D68" s="277" t="s">
        <v>41</v>
      </c>
      <c r="E68" s="299">
        <f>'7 - Dren. Sup.- Guias e Sarjeta'!H13</f>
        <v>0</v>
      </c>
      <c r="F68" s="304">
        <v>47.62</v>
      </c>
      <c r="G68" s="280">
        <f t="shared" si="14"/>
        <v>59.366284490152388</v>
      </c>
      <c r="H68" s="279">
        <f t="shared" si="15"/>
        <v>0</v>
      </c>
    </row>
    <row r="69" spans="1:8" ht="45" x14ac:dyDescent="0.25">
      <c r="A69" s="282" t="s">
        <v>122</v>
      </c>
      <c r="B69" s="275">
        <v>94272</v>
      </c>
      <c r="C69" s="314" t="s">
        <v>104</v>
      </c>
      <c r="D69" s="277" t="s">
        <v>41</v>
      </c>
      <c r="E69" s="299">
        <f>'7 - Dren. Sup.- Guias e Sarjeta'!H14</f>
        <v>0</v>
      </c>
      <c r="F69" s="304">
        <v>52.97</v>
      </c>
      <c r="G69" s="280">
        <f t="shared" si="14"/>
        <v>66.035953159247626</v>
      </c>
      <c r="H69" s="279">
        <f t="shared" si="15"/>
        <v>0</v>
      </c>
    </row>
    <row r="70" spans="1:8" ht="60" x14ac:dyDescent="0.25">
      <c r="A70" s="282" t="s">
        <v>123</v>
      </c>
      <c r="B70" s="275">
        <v>94273</v>
      </c>
      <c r="C70" s="314" t="s">
        <v>105</v>
      </c>
      <c r="D70" s="277" t="s">
        <v>41</v>
      </c>
      <c r="E70" s="299">
        <f>'7 - Dren. Sup.- Guias e Sarjeta'!H15</f>
        <v>0</v>
      </c>
      <c r="F70" s="304">
        <v>33.31</v>
      </c>
      <c r="G70" s="280">
        <f t="shared" si="14"/>
        <v>41.526479134123825</v>
      </c>
      <c r="H70" s="279">
        <f t="shared" si="15"/>
        <v>0</v>
      </c>
    </row>
    <row r="71" spans="1:8" ht="60" x14ac:dyDescent="0.25">
      <c r="A71" s="282" t="s">
        <v>257</v>
      </c>
      <c r="B71" s="275">
        <v>94274</v>
      </c>
      <c r="C71" s="314" t="s">
        <v>106</v>
      </c>
      <c r="D71" s="277" t="s">
        <v>41</v>
      </c>
      <c r="E71" s="299">
        <f>'7 - Dren. Sup.- Guias e Sarjeta'!H16</f>
        <v>0</v>
      </c>
      <c r="F71" s="304">
        <v>35.9</v>
      </c>
      <c r="G71" s="280">
        <f t="shared" si="14"/>
        <v>44.755346770190485</v>
      </c>
      <c r="H71" s="279">
        <f t="shared" si="15"/>
        <v>0</v>
      </c>
    </row>
    <row r="72" spans="1:8" ht="30" x14ac:dyDescent="0.25">
      <c r="A72" s="282" t="s">
        <v>258</v>
      </c>
      <c r="B72" s="275">
        <v>94281</v>
      </c>
      <c r="C72" s="314" t="s">
        <v>107</v>
      </c>
      <c r="D72" s="277" t="s">
        <v>41</v>
      </c>
      <c r="E72" s="299">
        <f>'7 - Dren. Sup.- Guias e Sarjeta'!H17</f>
        <v>0</v>
      </c>
      <c r="F72" s="304">
        <v>28.2</v>
      </c>
      <c r="G72" s="280">
        <f t="shared" si="14"/>
        <v>35.156010554857147</v>
      </c>
      <c r="H72" s="279">
        <f t="shared" si="15"/>
        <v>0</v>
      </c>
    </row>
    <row r="73" spans="1:8" ht="30" x14ac:dyDescent="0.25">
      <c r="A73" s="282" t="s">
        <v>259</v>
      </c>
      <c r="B73" s="275">
        <v>94282</v>
      </c>
      <c r="C73" s="314" t="s">
        <v>108</v>
      </c>
      <c r="D73" s="277" t="s">
        <v>41</v>
      </c>
      <c r="E73" s="299">
        <f>'7 - Dren. Sup.- Guias e Sarjeta'!H18</f>
        <v>0</v>
      </c>
      <c r="F73" s="304">
        <v>36.090000000000003</v>
      </c>
      <c r="G73" s="280">
        <f t="shared" si="14"/>
        <v>44.992213507971442</v>
      </c>
      <c r="H73" s="279">
        <f t="shared" si="15"/>
        <v>0</v>
      </c>
    </row>
    <row r="74" spans="1:8" ht="30" x14ac:dyDescent="0.25">
      <c r="A74" s="282" t="s">
        <v>260</v>
      </c>
      <c r="B74" s="275">
        <v>94283</v>
      </c>
      <c r="C74" s="314" t="s">
        <v>109</v>
      </c>
      <c r="D74" s="277" t="s">
        <v>41</v>
      </c>
      <c r="E74" s="299">
        <f>'7 - Dren. Sup.- Guias e Sarjeta'!H19</f>
        <v>0</v>
      </c>
      <c r="F74" s="304">
        <v>35.82</v>
      </c>
      <c r="G74" s="280">
        <f t="shared" si="14"/>
        <v>44.655613406914298</v>
      </c>
      <c r="H74" s="279">
        <f t="shared" si="15"/>
        <v>0</v>
      </c>
    </row>
    <row r="75" spans="1:8" ht="30" x14ac:dyDescent="0.25">
      <c r="A75" s="282" t="s">
        <v>261</v>
      </c>
      <c r="B75" s="275">
        <v>94284</v>
      </c>
      <c r="C75" s="314" t="s">
        <v>110</v>
      </c>
      <c r="D75" s="277" t="s">
        <v>41</v>
      </c>
      <c r="E75" s="299">
        <f>'7 - Dren. Sup.- Guias e Sarjeta'!H20</f>
        <v>0</v>
      </c>
      <c r="F75" s="304">
        <v>43.72</v>
      </c>
      <c r="G75" s="280">
        <f t="shared" si="14"/>
        <v>54.504283030438103</v>
      </c>
      <c r="H75" s="279">
        <f t="shared" si="15"/>
        <v>0</v>
      </c>
    </row>
    <row r="76" spans="1:8" ht="30" x14ac:dyDescent="0.25">
      <c r="A76" s="282" t="s">
        <v>124</v>
      </c>
      <c r="B76" s="275">
        <v>94287</v>
      </c>
      <c r="C76" s="314" t="s">
        <v>111</v>
      </c>
      <c r="D76" s="277" t="s">
        <v>41</v>
      </c>
      <c r="E76" s="299">
        <f>'7 - Dren. Sup.- Guias e Sarjeta'!H21</f>
        <v>0</v>
      </c>
      <c r="F76" s="304">
        <v>22.52</v>
      </c>
      <c r="G76" s="280">
        <f t="shared" si="14"/>
        <v>28.074941762247626</v>
      </c>
      <c r="H76" s="279">
        <f t="shared" si="15"/>
        <v>0</v>
      </c>
    </row>
    <row r="77" spans="1:8" ht="30" x14ac:dyDescent="0.25">
      <c r="A77" s="282" t="s">
        <v>141</v>
      </c>
      <c r="B77" s="275">
        <v>94288</v>
      </c>
      <c r="C77" s="314" t="s">
        <v>112</v>
      </c>
      <c r="D77" s="277" t="s">
        <v>41</v>
      </c>
      <c r="E77" s="299">
        <f>'7 - Dren. Sup.- Guias e Sarjeta'!H22</f>
        <v>0</v>
      </c>
      <c r="F77" s="304">
        <v>29.43</v>
      </c>
      <c r="G77" s="280">
        <f t="shared" si="14"/>
        <v>36.689411015228579</v>
      </c>
      <c r="H77" s="279">
        <f t="shared" si="15"/>
        <v>0</v>
      </c>
    </row>
    <row r="78" spans="1:8" ht="30" x14ac:dyDescent="0.25">
      <c r="A78" s="282" t="s">
        <v>142</v>
      </c>
      <c r="B78" s="275">
        <v>94289</v>
      </c>
      <c r="C78" s="314" t="s">
        <v>113</v>
      </c>
      <c r="D78" s="277" t="s">
        <v>41</v>
      </c>
      <c r="E78" s="299">
        <f>'7 - Dren. Sup.- Guias e Sarjeta'!H23</f>
        <v>0</v>
      </c>
      <c r="F78" s="304">
        <v>28.06</v>
      </c>
      <c r="G78" s="280">
        <f t="shared" si="14"/>
        <v>34.981477169123814</v>
      </c>
      <c r="H78" s="279">
        <f t="shared" si="15"/>
        <v>0</v>
      </c>
    </row>
    <row r="79" spans="1:8" ht="30" x14ac:dyDescent="0.25">
      <c r="A79" s="282" t="s">
        <v>143</v>
      </c>
      <c r="B79" s="275">
        <v>94290</v>
      </c>
      <c r="C79" s="314" t="s">
        <v>114</v>
      </c>
      <c r="D79" s="277" t="s">
        <v>41</v>
      </c>
      <c r="E79" s="299">
        <f>'7 - Dren. Sup.- Guias e Sarjeta'!H24</f>
        <v>0</v>
      </c>
      <c r="F79" s="304">
        <v>34.97</v>
      </c>
      <c r="G79" s="280">
        <f t="shared" si="14"/>
        <v>43.595946422104767</v>
      </c>
      <c r="H79" s="279">
        <f t="shared" si="15"/>
        <v>0</v>
      </c>
    </row>
    <row r="80" spans="1:8" x14ac:dyDescent="0.25">
      <c r="A80" s="270">
        <v>8</v>
      </c>
      <c r="B80" s="296"/>
      <c r="C80" s="272" t="s">
        <v>476</v>
      </c>
      <c r="D80" s="272"/>
      <c r="E80" s="273"/>
      <c r="F80" s="273" t="s">
        <v>50</v>
      </c>
      <c r="G80" s="274">
        <f>H80*(1-$G$5)</f>
        <v>0</v>
      </c>
      <c r="H80" s="274">
        <f>H81+H90+H107+H112+H129+H144+H151+H163</f>
        <v>0</v>
      </c>
    </row>
    <row r="81" spans="1:8" x14ac:dyDescent="0.25">
      <c r="A81" s="315" t="s">
        <v>44</v>
      </c>
      <c r="B81" s="316"/>
      <c r="C81" s="317" t="s">
        <v>172</v>
      </c>
      <c r="D81" s="317"/>
      <c r="E81" s="318"/>
      <c r="F81" s="318" t="s">
        <v>49</v>
      </c>
      <c r="G81" s="319">
        <f>H81*(1-$G$5)</f>
        <v>0</v>
      </c>
      <c r="H81" s="319">
        <f>SUM(H82:H89)</f>
        <v>0</v>
      </c>
    </row>
    <row r="82" spans="1:8" ht="60" x14ac:dyDescent="0.25">
      <c r="A82" s="320" t="s">
        <v>262</v>
      </c>
      <c r="B82" s="320">
        <v>90099</v>
      </c>
      <c r="C82" s="321" t="s">
        <v>133</v>
      </c>
      <c r="D82" s="277" t="s">
        <v>29</v>
      </c>
      <c r="E82" s="299">
        <f>'8 - Dren. Sup. - Poços e Bocas'!I9</f>
        <v>0</v>
      </c>
      <c r="F82" s="313">
        <v>14.89</v>
      </c>
      <c r="G82" s="280">
        <f>F82*(1+$G$5)</f>
        <v>18.562872239780958</v>
      </c>
      <c r="H82" s="279">
        <f>G82*E82</f>
        <v>0</v>
      </c>
    </row>
    <row r="83" spans="1:8" ht="60" x14ac:dyDescent="0.25">
      <c r="A83" s="320" t="s">
        <v>263</v>
      </c>
      <c r="B83" s="320">
        <v>90100</v>
      </c>
      <c r="C83" s="322" t="s">
        <v>134</v>
      </c>
      <c r="D83" s="277" t="s">
        <v>29</v>
      </c>
      <c r="E83" s="299">
        <f>'8 - Dren. Sup. - Poços e Bocas'!I10</f>
        <v>0</v>
      </c>
      <c r="F83" s="323">
        <v>12.7</v>
      </c>
      <c r="G83" s="280">
        <f t="shared" ref="G83:G89" si="16">F83*(1+$G$5)</f>
        <v>15.832671420095242</v>
      </c>
      <c r="H83" s="279">
        <f t="shared" ref="H83:H89" si="17">G83*E83</f>
        <v>0</v>
      </c>
    </row>
    <row r="84" spans="1:8" ht="75" x14ac:dyDescent="0.25">
      <c r="A84" s="320" t="s">
        <v>264</v>
      </c>
      <c r="B84" s="320">
        <v>90101</v>
      </c>
      <c r="C84" s="322" t="s">
        <v>135</v>
      </c>
      <c r="D84" s="277" t="s">
        <v>29</v>
      </c>
      <c r="E84" s="299">
        <f>'8 - Dren. Sup. - Poços e Bocas'!I11</f>
        <v>0</v>
      </c>
      <c r="F84" s="323">
        <v>12.54</v>
      </c>
      <c r="G84" s="280">
        <f t="shared" si="16"/>
        <v>15.63320469354286</v>
      </c>
      <c r="H84" s="279">
        <f t="shared" si="17"/>
        <v>0</v>
      </c>
    </row>
    <row r="85" spans="1:8" ht="75" x14ac:dyDescent="0.25">
      <c r="A85" s="320" t="s">
        <v>265</v>
      </c>
      <c r="B85" s="320">
        <v>90102</v>
      </c>
      <c r="C85" s="324" t="s">
        <v>136</v>
      </c>
      <c r="D85" s="277" t="s">
        <v>29</v>
      </c>
      <c r="E85" s="299">
        <f>'8 - Dren. Sup. - Poços e Bocas'!I12</f>
        <v>0</v>
      </c>
      <c r="F85" s="323">
        <v>11.51</v>
      </c>
      <c r="G85" s="280">
        <f t="shared" si="16"/>
        <v>14.349137641361908</v>
      </c>
      <c r="H85" s="279">
        <f t="shared" si="17"/>
        <v>0</v>
      </c>
    </row>
    <row r="86" spans="1:8" ht="75" x14ac:dyDescent="0.25">
      <c r="A86" s="320" t="s">
        <v>266</v>
      </c>
      <c r="B86" s="320">
        <v>90105</v>
      </c>
      <c r="C86" s="324" t="s">
        <v>137</v>
      </c>
      <c r="D86" s="277" t="s">
        <v>29</v>
      </c>
      <c r="E86" s="299">
        <f>'8 - Dren. Sup. - Poços e Bocas'!I13</f>
        <v>0</v>
      </c>
      <c r="F86" s="323">
        <v>11.36</v>
      </c>
      <c r="G86" s="280">
        <f t="shared" si="16"/>
        <v>14.16213758521905</v>
      </c>
      <c r="H86" s="279">
        <f t="shared" si="17"/>
        <v>0</v>
      </c>
    </row>
    <row r="87" spans="1:8" ht="60" x14ac:dyDescent="0.25">
      <c r="A87" s="320" t="s">
        <v>267</v>
      </c>
      <c r="B87" s="320">
        <v>90106</v>
      </c>
      <c r="C87" s="322" t="s">
        <v>138</v>
      </c>
      <c r="D87" s="277" t="s">
        <v>29</v>
      </c>
      <c r="E87" s="299">
        <f>'8 - Dren. Sup. - Poços e Bocas'!I14</f>
        <v>0</v>
      </c>
      <c r="F87" s="323">
        <v>9.7200000000000006</v>
      </c>
      <c r="G87" s="280">
        <f t="shared" si="16"/>
        <v>12.117603638057146</v>
      </c>
      <c r="H87" s="279">
        <f t="shared" si="17"/>
        <v>0</v>
      </c>
    </row>
    <row r="88" spans="1:8" ht="75" x14ac:dyDescent="0.25">
      <c r="A88" s="320" t="s">
        <v>268</v>
      </c>
      <c r="B88" s="320">
        <v>90107</v>
      </c>
      <c r="C88" s="322" t="s">
        <v>139</v>
      </c>
      <c r="D88" s="277" t="s">
        <v>29</v>
      </c>
      <c r="E88" s="299">
        <f>'8 - Dren. Sup. - Poços e Bocas'!I15</f>
        <v>0</v>
      </c>
      <c r="F88" s="323">
        <v>9.58</v>
      </c>
      <c r="G88" s="280">
        <f t="shared" si="16"/>
        <v>11.943070252323812</v>
      </c>
      <c r="H88" s="279">
        <f t="shared" si="17"/>
        <v>0</v>
      </c>
    </row>
    <row r="89" spans="1:8" ht="75" x14ac:dyDescent="0.25">
      <c r="A89" s="320" t="s">
        <v>269</v>
      </c>
      <c r="B89" s="320">
        <v>90108</v>
      </c>
      <c r="C89" s="324" t="s">
        <v>140</v>
      </c>
      <c r="D89" s="277" t="s">
        <v>29</v>
      </c>
      <c r="E89" s="299">
        <f>'8 - Dren. Sup. - Poços e Bocas'!I16</f>
        <v>0</v>
      </c>
      <c r="F89" s="323">
        <v>8.7200000000000006</v>
      </c>
      <c r="G89" s="280">
        <f t="shared" si="16"/>
        <v>10.870936597104766</v>
      </c>
      <c r="H89" s="279">
        <f t="shared" si="17"/>
        <v>0</v>
      </c>
    </row>
    <row r="90" spans="1:8" x14ac:dyDescent="0.25">
      <c r="A90" s="315" t="s">
        <v>45</v>
      </c>
      <c r="B90" s="316"/>
      <c r="C90" s="317" t="s">
        <v>173</v>
      </c>
      <c r="D90" s="317"/>
      <c r="E90" s="318"/>
      <c r="F90" s="318" t="s">
        <v>49</v>
      </c>
      <c r="G90" s="319">
        <f>H90*(1-$G$5)</f>
        <v>0</v>
      </c>
      <c r="H90" s="319">
        <f>SUM(H91:H106)</f>
        <v>0</v>
      </c>
    </row>
    <row r="91" spans="1:8" ht="45" x14ac:dyDescent="0.25">
      <c r="A91" s="320" t="s">
        <v>270</v>
      </c>
      <c r="B91" s="320">
        <v>94037</v>
      </c>
      <c r="C91" s="324" t="s">
        <v>164</v>
      </c>
      <c r="D91" s="277" t="s">
        <v>19</v>
      </c>
      <c r="E91" s="325">
        <f>'8 - Dren. Sup. - Poços e Bocas'!I18</f>
        <v>0</v>
      </c>
      <c r="F91" s="323">
        <v>12.82</v>
      </c>
      <c r="G91" s="280">
        <f>F91*(1+$G$5)</f>
        <v>15.982271465009529</v>
      </c>
      <c r="H91" s="279">
        <f>G91*E91</f>
        <v>0</v>
      </c>
    </row>
    <row r="92" spans="1:8" ht="45" x14ac:dyDescent="0.25">
      <c r="A92" s="320" t="s">
        <v>271</v>
      </c>
      <c r="B92" s="320">
        <v>94038</v>
      </c>
      <c r="C92" s="324" t="s">
        <v>165</v>
      </c>
      <c r="D92" s="277" t="s">
        <v>19</v>
      </c>
      <c r="E92" s="325">
        <f>'8 - Dren. Sup. - Poços e Bocas'!I19</f>
        <v>0</v>
      </c>
      <c r="F92" s="323">
        <v>18.05</v>
      </c>
      <c r="G92" s="280">
        <f t="shared" ref="G92:G106" si="18">F92*(1+$G$5)</f>
        <v>22.502340089190483</v>
      </c>
      <c r="H92" s="279">
        <f t="shared" ref="H92:H106" si="19">G92*E92</f>
        <v>0</v>
      </c>
    </row>
    <row r="93" spans="1:8" ht="45" x14ac:dyDescent="0.25">
      <c r="A93" s="320" t="s">
        <v>272</v>
      </c>
      <c r="B93" s="320">
        <v>94039</v>
      </c>
      <c r="C93" s="324" t="s">
        <v>166</v>
      </c>
      <c r="D93" s="277" t="s">
        <v>19</v>
      </c>
      <c r="E93" s="325">
        <f>'8 - Dren. Sup. - Poços e Bocas'!I20</f>
        <v>0</v>
      </c>
      <c r="F93" s="323">
        <v>10.039999999999999</v>
      </c>
      <c r="G93" s="280">
        <f t="shared" si="18"/>
        <v>12.516537091161906</v>
      </c>
      <c r="H93" s="279">
        <f t="shared" si="19"/>
        <v>0</v>
      </c>
    </row>
    <row r="94" spans="1:8" ht="45" x14ac:dyDescent="0.25">
      <c r="A94" s="320" t="s">
        <v>273</v>
      </c>
      <c r="B94" s="320">
        <v>94040</v>
      </c>
      <c r="C94" s="324" t="s">
        <v>168</v>
      </c>
      <c r="D94" s="277" t="s">
        <v>19</v>
      </c>
      <c r="E94" s="325">
        <f>'8 - Dren. Sup. - Poços e Bocas'!I21</f>
        <v>0</v>
      </c>
      <c r="F94" s="323">
        <v>15.29</v>
      </c>
      <c r="G94" s="280">
        <f t="shared" si="18"/>
        <v>19.061539056161909</v>
      </c>
      <c r="H94" s="279">
        <f t="shared" si="19"/>
        <v>0</v>
      </c>
    </row>
    <row r="95" spans="1:8" ht="45" x14ac:dyDescent="0.25">
      <c r="A95" s="320" t="s">
        <v>274</v>
      </c>
      <c r="B95" s="320">
        <v>94043</v>
      </c>
      <c r="C95" s="324" t="s">
        <v>167</v>
      </c>
      <c r="D95" s="277" t="s">
        <v>19</v>
      </c>
      <c r="E95" s="325">
        <f>'8 - Dren. Sup. - Poços e Bocas'!I22</f>
        <v>0</v>
      </c>
      <c r="F95" s="323">
        <v>12.01</v>
      </c>
      <c r="G95" s="280">
        <f t="shared" si="18"/>
        <v>14.972471161838099</v>
      </c>
      <c r="H95" s="279">
        <f t="shared" si="19"/>
        <v>0</v>
      </c>
    </row>
    <row r="96" spans="1:8" ht="45" x14ac:dyDescent="0.25">
      <c r="A96" s="320" t="s">
        <v>275</v>
      </c>
      <c r="B96" s="320">
        <v>94044</v>
      </c>
      <c r="C96" s="324" t="s">
        <v>171</v>
      </c>
      <c r="D96" s="277" t="s">
        <v>19</v>
      </c>
      <c r="E96" s="325">
        <f>'8 - Dren. Sup. - Poços e Bocas'!I23</f>
        <v>0</v>
      </c>
      <c r="F96" s="323">
        <v>17.260000000000002</v>
      </c>
      <c r="G96" s="280">
        <f t="shared" si="18"/>
        <v>21.517473126838102</v>
      </c>
      <c r="H96" s="279">
        <f t="shared" si="19"/>
        <v>0</v>
      </c>
    </row>
    <row r="97" spans="1:8" ht="45" x14ac:dyDescent="0.25">
      <c r="A97" s="320" t="s">
        <v>276</v>
      </c>
      <c r="B97" s="320">
        <v>94045</v>
      </c>
      <c r="C97" s="324" t="s">
        <v>169</v>
      </c>
      <c r="D97" s="277" t="s">
        <v>19</v>
      </c>
      <c r="E97" s="325">
        <f>'8 - Dren. Sup. - Poços e Bocas'!I24</f>
        <v>0</v>
      </c>
      <c r="F97" s="323">
        <v>9.26</v>
      </c>
      <c r="G97" s="280">
        <f t="shared" si="18"/>
        <v>11.54413679921905</v>
      </c>
      <c r="H97" s="279">
        <f t="shared" si="19"/>
        <v>0</v>
      </c>
    </row>
    <row r="98" spans="1:8" ht="45" x14ac:dyDescent="0.25">
      <c r="A98" s="320" t="s">
        <v>277</v>
      </c>
      <c r="B98" s="320">
        <v>94046</v>
      </c>
      <c r="C98" s="324" t="s">
        <v>170</v>
      </c>
      <c r="D98" s="277" t="s">
        <v>19</v>
      </c>
      <c r="E98" s="325">
        <f>'8 - Dren. Sup. - Poços e Bocas'!I25</f>
        <v>0</v>
      </c>
      <c r="F98" s="323">
        <v>14.48</v>
      </c>
      <c r="G98" s="280">
        <f t="shared" si="18"/>
        <v>18.051738752990481</v>
      </c>
      <c r="H98" s="279">
        <f t="shared" si="19"/>
        <v>0</v>
      </c>
    </row>
    <row r="99" spans="1:8" ht="45" x14ac:dyDescent="0.25">
      <c r="A99" s="320" t="s">
        <v>278</v>
      </c>
      <c r="B99" s="320">
        <v>94049</v>
      </c>
      <c r="C99" s="326" t="s">
        <v>212</v>
      </c>
      <c r="D99" s="277" t="s">
        <v>19</v>
      </c>
      <c r="E99" s="325">
        <f>'8 - Dren. Sup. - Poços e Bocas'!I26</f>
        <v>0</v>
      </c>
      <c r="F99" s="323">
        <v>21.09</v>
      </c>
      <c r="G99" s="280">
        <f t="shared" si="18"/>
        <v>26.29220789368572</v>
      </c>
      <c r="H99" s="279">
        <f t="shared" si="19"/>
        <v>0</v>
      </c>
    </row>
    <row r="100" spans="1:8" ht="45" x14ac:dyDescent="0.25">
      <c r="A100" s="320" t="s">
        <v>279</v>
      </c>
      <c r="B100" s="320">
        <v>94050</v>
      </c>
      <c r="C100" s="324" t="s">
        <v>213</v>
      </c>
      <c r="D100" s="277" t="s">
        <v>19</v>
      </c>
      <c r="E100" s="325">
        <f>'8 - Dren. Sup. - Poços e Bocas'!I27</f>
        <v>0</v>
      </c>
      <c r="F100" s="323">
        <v>27.87</v>
      </c>
      <c r="G100" s="280">
        <f t="shared" si="18"/>
        <v>34.744610431342863</v>
      </c>
      <c r="H100" s="279">
        <f t="shared" si="19"/>
        <v>0</v>
      </c>
    </row>
    <row r="101" spans="1:8" ht="45" x14ac:dyDescent="0.25">
      <c r="A101" s="320" t="s">
        <v>280</v>
      </c>
      <c r="B101" s="320">
        <v>94051</v>
      </c>
      <c r="C101" s="324" t="s">
        <v>214</v>
      </c>
      <c r="D101" s="277" t="s">
        <v>19</v>
      </c>
      <c r="E101" s="325">
        <f>'8 - Dren. Sup. - Poços e Bocas'!I28</f>
        <v>0</v>
      </c>
      <c r="F101" s="323">
        <v>17.3</v>
      </c>
      <c r="G101" s="280">
        <f t="shared" si="18"/>
        <v>21.567339808476195</v>
      </c>
      <c r="H101" s="279">
        <f t="shared" si="19"/>
        <v>0</v>
      </c>
    </row>
    <row r="102" spans="1:8" ht="45" x14ac:dyDescent="0.25">
      <c r="A102" s="320" t="s">
        <v>281</v>
      </c>
      <c r="B102" s="320">
        <v>94052</v>
      </c>
      <c r="C102" s="324" t="s">
        <v>215</v>
      </c>
      <c r="D102" s="277" t="s">
        <v>19</v>
      </c>
      <c r="E102" s="325">
        <f>'8 - Dren. Sup. - Poços e Bocas'!I29</f>
        <v>0</v>
      </c>
      <c r="F102" s="323">
        <v>23.97</v>
      </c>
      <c r="G102" s="280">
        <f t="shared" si="18"/>
        <v>29.882608971628578</v>
      </c>
      <c r="H102" s="279">
        <f t="shared" si="19"/>
        <v>0</v>
      </c>
    </row>
    <row r="103" spans="1:8" ht="45" x14ac:dyDescent="0.25">
      <c r="A103" s="320" t="s">
        <v>282</v>
      </c>
      <c r="B103" s="320">
        <v>94055</v>
      </c>
      <c r="C103" s="324" t="s">
        <v>216</v>
      </c>
      <c r="D103" s="277" t="s">
        <v>19</v>
      </c>
      <c r="E103" s="325">
        <f>'8 - Dren. Sup. - Poços e Bocas'!I30</f>
        <v>0</v>
      </c>
      <c r="F103" s="323">
        <v>20.04</v>
      </c>
      <c r="G103" s="280">
        <f t="shared" si="18"/>
        <v>24.983207500685719</v>
      </c>
      <c r="H103" s="279">
        <f t="shared" si="19"/>
        <v>0</v>
      </c>
    </row>
    <row r="104" spans="1:8" ht="45" x14ac:dyDescent="0.25">
      <c r="A104" s="320" t="s">
        <v>283</v>
      </c>
      <c r="B104" s="320">
        <v>94056</v>
      </c>
      <c r="C104" s="324" t="s">
        <v>217</v>
      </c>
      <c r="D104" s="277" t="s">
        <v>19</v>
      </c>
      <c r="E104" s="325">
        <f>'8 - Dren. Sup. - Poços e Bocas'!I31</f>
        <v>0</v>
      </c>
      <c r="F104" s="323">
        <v>26.84</v>
      </c>
      <c r="G104" s="280">
        <f t="shared" si="18"/>
        <v>33.460543379161912</v>
      </c>
      <c r="H104" s="279">
        <f t="shared" si="19"/>
        <v>0</v>
      </c>
    </row>
    <row r="105" spans="1:8" ht="45" x14ac:dyDescent="0.25">
      <c r="A105" s="320" t="s">
        <v>284</v>
      </c>
      <c r="B105" s="320">
        <v>94057</v>
      </c>
      <c r="C105" s="324" t="s">
        <v>218</v>
      </c>
      <c r="D105" s="277" t="s">
        <v>19</v>
      </c>
      <c r="E105" s="325">
        <f>'8 - Dren. Sup. - Poços e Bocas'!I32</f>
        <v>0</v>
      </c>
      <c r="F105" s="323">
        <v>16.27</v>
      </c>
      <c r="G105" s="280">
        <f t="shared" si="18"/>
        <v>20.283272756295244</v>
      </c>
      <c r="H105" s="279">
        <f t="shared" si="19"/>
        <v>0</v>
      </c>
    </row>
    <row r="106" spans="1:8" ht="45" x14ac:dyDescent="0.25">
      <c r="A106" s="320" t="s">
        <v>285</v>
      </c>
      <c r="B106" s="320">
        <v>94058</v>
      </c>
      <c r="C106" s="321" t="s">
        <v>219</v>
      </c>
      <c r="D106" s="277" t="s">
        <v>19</v>
      </c>
      <c r="E106" s="325">
        <f>'8 - Dren. Sup. - Poços e Bocas'!I33</f>
        <v>0</v>
      </c>
      <c r="F106" s="323">
        <v>22.93</v>
      </c>
      <c r="G106" s="280">
        <f t="shared" si="18"/>
        <v>28.5860752490381</v>
      </c>
      <c r="H106" s="279">
        <f t="shared" si="19"/>
        <v>0</v>
      </c>
    </row>
    <row r="107" spans="1:8" ht="15.75" x14ac:dyDescent="0.25">
      <c r="A107" s="327" t="s">
        <v>125</v>
      </c>
      <c r="B107" s="328"/>
      <c r="C107" s="329" t="s">
        <v>175</v>
      </c>
      <c r="D107" s="329"/>
      <c r="E107" s="330"/>
      <c r="F107" s="318" t="s">
        <v>49</v>
      </c>
      <c r="G107" s="319">
        <f>H107*(1-$G$5)</f>
        <v>0</v>
      </c>
      <c r="H107" s="319">
        <f>SUM(H108:H111)</f>
        <v>0</v>
      </c>
    </row>
    <row r="108" spans="1:8" ht="30" x14ac:dyDescent="0.25">
      <c r="A108" s="320" t="s">
        <v>286</v>
      </c>
      <c r="B108" s="320">
        <v>94097</v>
      </c>
      <c r="C108" s="324" t="s">
        <v>144</v>
      </c>
      <c r="D108" s="331" t="s">
        <v>19</v>
      </c>
      <c r="E108" s="325">
        <f>'8 - Dren. Sup. - Poços e Bocas'!I35</f>
        <v>0</v>
      </c>
      <c r="F108" s="332">
        <v>3.92</v>
      </c>
      <c r="G108" s="280">
        <f t="shared" ref="G108:G111" si="20">F108*(1+$G$5)</f>
        <v>4.886934800533334</v>
      </c>
      <c r="H108" s="279">
        <f t="shared" ref="H108" si="21">G108*E108</f>
        <v>0</v>
      </c>
    </row>
    <row r="109" spans="1:8" ht="30" x14ac:dyDescent="0.25">
      <c r="A109" s="320" t="s">
        <v>287</v>
      </c>
      <c r="B109" s="320">
        <v>94098</v>
      </c>
      <c r="C109" s="324" t="s">
        <v>145</v>
      </c>
      <c r="D109" s="331" t="s">
        <v>19</v>
      </c>
      <c r="E109" s="325">
        <f>'8 - Dren. Sup. - Poços e Bocas'!I36</f>
        <v>0</v>
      </c>
      <c r="F109" s="332">
        <v>4.4400000000000004</v>
      </c>
      <c r="G109" s="280">
        <f t="shared" si="20"/>
        <v>5.5352016618285731</v>
      </c>
      <c r="H109" s="279">
        <f t="shared" ref="H109:H111" si="22">G109*E109</f>
        <v>0</v>
      </c>
    </row>
    <row r="110" spans="1:8" ht="45" x14ac:dyDescent="0.25">
      <c r="A110" s="320" t="s">
        <v>288</v>
      </c>
      <c r="B110" s="320">
        <v>94099</v>
      </c>
      <c r="C110" s="324" t="s">
        <v>146</v>
      </c>
      <c r="D110" s="331" t="s">
        <v>19</v>
      </c>
      <c r="E110" s="325">
        <f>'8 - Dren. Sup. - Poços e Bocas'!I37</f>
        <v>0</v>
      </c>
      <c r="F110" s="332">
        <v>1.94</v>
      </c>
      <c r="G110" s="280">
        <f t="shared" si="20"/>
        <v>2.4185340594476195</v>
      </c>
      <c r="H110" s="279">
        <f t="shared" si="22"/>
        <v>0</v>
      </c>
    </row>
    <row r="111" spans="1:8" ht="45" x14ac:dyDescent="0.25">
      <c r="A111" s="320" t="s">
        <v>289</v>
      </c>
      <c r="B111" s="320">
        <v>94100</v>
      </c>
      <c r="C111" s="322" t="s">
        <v>147</v>
      </c>
      <c r="D111" s="331" t="s">
        <v>19</v>
      </c>
      <c r="E111" s="325">
        <f>'8 - Dren. Sup. - Poços e Bocas'!I38</f>
        <v>0</v>
      </c>
      <c r="F111" s="332">
        <v>2.46</v>
      </c>
      <c r="G111" s="280">
        <f t="shared" si="20"/>
        <v>3.0668009207428577</v>
      </c>
      <c r="H111" s="279">
        <f t="shared" si="22"/>
        <v>0</v>
      </c>
    </row>
    <row r="112" spans="1:8" ht="15.75" x14ac:dyDescent="0.25">
      <c r="A112" s="327" t="s">
        <v>233</v>
      </c>
      <c r="B112" s="328"/>
      <c r="C112" s="329" t="s">
        <v>174</v>
      </c>
      <c r="D112" s="329"/>
      <c r="E112" s="330"/>
      <c r="F112" s="318" t="s">
        <v>49</v>
      </c>
      <c r="G112" s="319">
        <f>H112*(1-$G$5)</f>
        <v>0</v>
      </c>
      <c r="H112" s="319">
        <f>SUM(H113:H128)</f>
        <v>0</v>
      </c>
    </row>
    <row r="113" spans="1:8" ht="45" x14ac:dyDescent="0.25">
      <c r="A113" s="320" t="s">
        <v>290</v>
      </c>
      <c r="B113" s="320">
        <v>94102</v>
      </c>
      <c r="C113" s="324" t="s">
        <v>602</v>
      </c>
      <c r="D113" s="277" t="s">
        <v>29</v>
      </c>
      <c r="E113" s="325">
        <f>'8 - Dren. Sup. - Poços e Bocas'!I40</f>
        <v>0</v>
      </c>
      <c r="F113" s="332">
        <v>136</v>
      </c>
      <c r="G113" s="280">
        <f t="shared" ref="G113:G128" si="23">F113*(1+$G$5)</f>
        <v>169.54671756952385</v>
      </c>
      <c r="H113" s="279">
        <f t="shared" ref="H113" si="24">G113*E113</f>
        <v>0</v>
      </c>
    </row>
    <row r="114" spans="1:8" ht="45" x14ac:dyDescent="0.25">
      <c r="A114" s="320" t="s">
        <v>291</v>
      </c>
      <c r="B114" s="320">
        <v>94103</v>
      </c>
      <c r="C114" s="324" t="s">
        <v>603</v>
      </c>
      <c r="D114" s="277" t="s">
        <v>29</v>
      </c>
      <c r="E114" s="325">
        <f>'8 - Dren. Sup. - Poços e Bocas'!I41</f>
        <v>0</v>
      </c>
      <c r="F114" s="332">
        <v>157.38999999999999</v>
      </c>
      <c r="G114" s="280">
        <f t="shared" si="23"/>
        <v>196.21292557549526</v>
      </c>
      <c r="H114" s="279">
        <f t="shared" ref="H114:H128" si="25">G114*E114</f>
        <v>0</v>
      </c>
    </row>
    <row r="115" spans="1:8" ht="45" x14ac:dyDescent="0.25">
      <c r="A115" s="320" t="s">
        <v>292</v>
      </c>
      <c r="B115" s="320">
        <v>94104</v>
      </c>
      <c r="C115" s="324" t="s">
        <v>604</v>
      </c>
      <c r="D115" s="277" t="s">
        <v>29</v>
      </c>
      <c r="E115" s="325">
        <f>'8 - Dren. Sup. - Poços e Bocas'!I42</f>
        <v>0</v>
      </c>
      <c r="F115" s="332">
        <v>138.97999999999999</v>
      </c>
      <c r="G115" s="280">
        <f t="shared" si="23"/>
        <v>173.26178535156194</v>
      </c>
      <c r="H115" s="279">
        <f t="shared" si="25"/>
        <v>0</v>
      </c>
    </row>
    <row r="116" spans="1:8" ht="45" x14ac:dyDescent="0.25">
      <c r="A116" s="320" t="s">
        <v>293</v>
      </c>
      <c r="B116" s="320">
        <v>94105</v>
      </c>
      <c r="C116" s="324" t="s">
        <v>605</v>
      </c>
      <c r="D116" s="277" t="s">
        <v>29</v>
      </c>
      <c r="E116" s="325">
        <f>'8 - Dren. Sup. - Poços e Bocas'!I43</f>
        <v>0</v>
      </c>
      <c r="F116" s="332">
        <v>160.38999999999999</v>
      </c>
      <c r="G116" s="280">
        <f t="shared" si="23"/>
        <v>199.9529266983524</v>
      </c>
      <c r="H116" s="279">
        <f t="shared" si="25"/>
        <v>0</v>
      </c>
    </row>
    <row r="117" spans="1:8" ht="45" x14ac:dyDescent="0.25">
      <c r="A117" s="320" t="s">
        <v>294</v>
      </c>
      <c r="B117" s="320">
        <v>94106</v>
      </c>
      <c r="C117" s="324" t="s">
        <v>606</v>
      </c>
      <c r="D117" s="277" t="s">
        <v>29</v>
      </c>
      <c r="E117" s="325">
        <f>'8 - Dren. Sup. - Poços e Bocas'!I44</f>
        <v>0</v>
      </c>
      <c r="F117" s="332">
        <v>120.77</v>
      </c>
      <c r="G117" s="280">
        <f t="shared" si="23"/>
        <v>150.55997853581908</v>
      </c>
      <c r="H117" s="279">
        <f t="shared" si="25"/>
        <v>0</v>
      </c>
    </row>
    <row r="118" spans="1:8" ht="45" x14ac:dyDescent="0.25">
      <c r="A118" s="320" t="s">
        <v>295</v>
      </c>
      <c r="B118" s="320">
        <v>94107</v>
      </c>
      <c r="C118" s="324" t="s">
        <v>607</v>
      </c>
      <c r="D118" s="277" t="s">
        <v>29</v>
      </c>
      <c r="E118" s="325">
        <f>'8 - Dren. Sup. - Poços e Bocas'!I45</f>
        <v>0</v>
      </c>
      <c r="F118" s="332">
        <v>142.19</v>
      </c>
      <c r="G118" s="280">
        <f t="shared" si="23"/>
        <v>177.26358655301908</v>
      </c>
      <c r="H118" s="279">
        <f t="shared" si="25"/>
        <v>0</v>
      </c>
    </row>
    <row r="119" spans="1:8" ht="45" x14ac:dyDescent="0.25">
      <c r="A119" s="320" t="s">
        <v>296</v>
      </c>
      <c r="B119" s="320">
        <v>94108</v>
      </c>
      <c r="C119" s="324" t="s">
        <v>608</v>
      </c>
      <c r="D119" s="277" t="s">
        <v>29</v>
      </c>
      <c r="E119" s="325">
        <f>'8 - Dren. Sup. - Poços e Bocas'!I46</f>
        <v>0</v>
      </c>
      <c r="F119" s="332">
        <v>123.77</v>
      </c>
      <c r="G119" s="280">
        <f t="shared" si="23"/>
        <v>154.29997965867622</v>
      </c>
      <c r="H119" s="279">
        <f t="shared" si="25"/>
        <v>0</v>
      </c>
    </row>
    <row r="120" spans="1:8" ht="45" x14ac:dyDescent="0.25">
      <c r="A120" s="320" t="s">
        <v>297</v>
      </c>
      <c r="B120" s="320">
        <v>94110</v>
      </c>
      <c r="C120" s="324" t="s">
        <v>609</v>
      </c>
      <c r="D120" s="277" t="s">
        <v>29</v>
      </c>
      <c r="E120" s="325">
        <f>'8 - Dren. Sup. - Poços e Bocas'!I47</f>
        <v>0</v>
      </c>
      <c r="F120" s="332">
        <v>145.16999999999999</v>
      </c>
      <c r="G120" s="280">
        <f t="shared" si="23"/>
        <v>180.97865433505717</v>
      </c>
      <c r="H120" s="279">
        <f t="shared" si="25"/>
        <v>0</v>
      </c>
    </row>
    <row r="121" spans="1:8" ht="45" x14ac:dyDescent="0.25">
      <c r="A121" s="320" t="s">
        <v>298</v>
      </c>
      <c r="B121" s="320">
        <v>94111</v>
      </c>
      <c r="C121" s="324" t="s">
        <v>610</v>
      </c>
      <c r="D121" s="277" t="s">
        <v>29</v>
      </c>
      <c r="E121" s="325">
        <f>'8 - Dren. Sup. - Poços e Bocas'!I48</f>
        <v>0</v>
      </c>
      <c r="F121" s="332">
        <v>118.39</v>
      </c>
      <c r="G121" s="280">
        <f t="shared" si="23"/>
        <v>147.59291097835242</v>
      </c>
      <c r="H121" s="279">
        <f t="shared" si="25"/>
        <v>0</v>
      </c>
    </row>
    <row r="122" spans="1:8" ht="45" x14ac:dyDescent="0.25">
      <c r="A122" s="320" t="s">
        <v>299</v>
      </c>
      <c r="B122" s="320">
        <v>94112</v>
      </c>
      <c r="C122" s="324" t="s">
        <v>611</v>
      </c>
      <c r="D122" s="277" t="s">
        <v>29</v>
      </c>
      <c r="E122" s="325">
        <f>'8 - Dren. Sup. - Poços e Bocas'!I49</f>
        <v>0</v>
      </c>
      <c r="F122" s="332">
        <v>135.69</v>
      </c>
      <c r="G122" s="280">
        <f t="shared" si="23"/>
        <v>169.16025078682861</v>
      </c>
      <c r="H122" s="279">
        <f t="shared" si="25"/>
        <v>0</v>
      </c>
    </row>
    <row r="123" spans="1:8" ht="45" x14ac:dyDescent="0.25">
      <c r="A123" s="320" t="s">
        <v>300</v>
      </c>
      <c r="B123" s="320">
        <v>94113</v>
      </c>
      <c r="C123" s="324" t="s">
        <v>612</v>
      </c>
      <c r="D123" s="277" t="s">
        <v>29</v>
      </c>
      <c r="E123" s="325">
        <f>'8 - Dren. Sup. - Poços e Bocas'!I50</f>
        <v>0</v>
      </c>
      <c r="F123" s="332">
        <v>123.47</v>
      </c>
      <c r="G123" s="280">
        <f t="shared" si="23"/>
        <v>153.92597954639052</v>
      </c>
      <c r="H123" s="279">
        <f t="shared" si="25"/>
        <v>0</v>
      </c>
    </row>
    <row r="124" spans="1:8" ht="45" x14ac:dyDescent="0.25">
      <c r="A124" s="320" t="s">
        <v>301</v>
      </c>
      <c r="B124" s="320">
        <v>94114</v>
      </c>
      <c r="C124" s="324" t="s">
        <v>613</v>
      </c>
      <c r="D124" s="277" t="s">
        <v>29</v>
      </c>
      <c r="E124" s="325">
        <f>'8 - Dren. Sup. - Poços e Bocas'!I51</f>
        <v>0</v>
      </c>
      <c r="F124" s="332">
        <v>141.4</v>
      </c>
      <c r="G124" s="280">
        <f t="shared" si="23"/>
        <v>176.27871959066673</v>
      </c>
      <c r="H124" s="279">
        <f t="shared" si="25"/>
        <v>0</v>
      </c>
    </row>
    <row r="125" spans="1:8" ht="45" x14ac:dyDescent="0.25">
      <c r="A125" s="320" t="s">
        <v>302</v>
      </c>
      <c r="B125" s="320">
        <v>94115</v>
      </c>
      <c r="C125" s="324" t="s">
        <v>614</v>
      </c>
      <c r="D125" s="277" t="s">
        <v>29</v>
      </c>
      <c r="E125" s="325">
        <f>'8 - Dren. Sup. - Poços e Bocas'!I52</f>
        <v>0</v>
      </c>
      <c r="F125" s="332">
        <v>94.58</v>
      </c>
      <c r="G125" s="280">
        <f t="shared" si="23"/>
        <v>117.90976873327621</v>
      </c>
      <c r="H125" s="279">
        <f t="shared" si="25"/>
        <v>0</v>
      </c>
    </row>
    <row r="126" spans="1:8" ht="45" x14ac:dyDescent="0.25">
      <c r="A126" s="320" t="s">
        <v>303</v>
      </c>
      <c r="B126" s="320">
        <v>94116</v>
      </c>
      <c r="C126" s="324" t="s">
        <v>615</v>
      </c>
      <c r="D126" s="277" t="s">
        <v>29</v>
      </c>
      <c r="E126" s="325">
        <f>'8 - Dren. Sup. - Poços e Bocas'!I53</f>
        <v>0</v>
      </c>
      <c r="F126" s="332">
        <v>108.43</v>
      </c>
      <c r="G126" s="280">
        <f t="shared" si="23"/>
        <v>135.17610725046671</v>
      </c>
      <c r="H126" s="279">
        <f t="shared" si="25"/>
        <v>0</v>
      </c>
    </row>
    <row r="127" spans="1:8" ht="45" x14ac:dyDescent="0.25">
      <c r="A127" s="320" t="s">
        <v>304</v>
      </c>
      <c r="B127" s="320">
        <v>94117</v>
      </c>
      <c r="C127" s="324" t="s">
        <v>616</v>
      </c>
      <c r="D127" s="277" t="s">
        <v>29</v>
      </c>
      <c r="E127" s="325">
        <f>'8 - Dren. Sup. - Poços e Bocas'!I54</f>
        <v>0</v>
      </c>
      <c r="F127" s="332">
        <v>99.29</v>
      </c>
      <c r="G127" s="280">
        <f t="shared" si="23"/>
        <v>123.78157049616195</v>
      </c>
      <c r="H127" s="279">
        <f t="shared" si="25"/>
        <v>0</v>
      </c>
    </row>
    <row r="128" spans="1:8" ht="45" x14ac:dyDescent="0.25">
      <c r="A128" s="320" t="s">
        <v>305</v>
      </c>
      <c r="B128" s="320">
        <v>94118</v>
      </c>
      <c r="C128" s="324" t="s">
        <v>617</v>
      </c>
      <c r="D128" s="277" t="s">
        <v>29</v>
      </c>
      <c r="E128" s="325">
        <f>'8 - Dren. Sup. - Poços e Bocas'!I55</f>
        <v>0</v>
      </c>
      <c r="F128" s="332">
        <v>113.97</v>
      </c>
      <c r="G128" s="280">
        <f t="shared" si="23"/>
        <v>142.08264265734289</v>
      </c>
      <c r="H128" s="279">
        <f t="shared" si="25"/>
        <v>0</v>
      </c>
    </row>
    <row r="129" spans="1:8" x14ac:dyDescent="0.25">
      <c r="A129" s="315" t="s">
        <v>234</v>
      </c>
      <c r="B129" s="333"/>
      <c r="C129" s="334" t="s">
        <v>204</v>
      </c>
      <c r="D129" s="334"/>
      <c r="E129" s="335"/>
      <c r="F129" s="318" t="s">
        <v>49</v>
      </c>
      <c r="G129" s="319">
        <f>H129*(1-$G$5)</f>
        <v>0</v>
      </c>
      <c r="H129" s="319">
        <f>SUM(H130:H143)</f>
        <v>0</v>
      </c>
    </row>
    <row r="130" spans="1:8" ht="45" x14ac:dyDescent="0.25">
      <c r="A130" s="320" t="s">
        <v>306</v>
      </c>
      <c r="B130" s="320">
        <v>92210</v>
      </c>
      <c r="C130" s="336" t="s">
        <v>176</v>
      </c>
      <c r="D130" s="277" t="s">
        <v>41</v>
      </c>
      <c r="E130" s="325">
        <f>'8 - Dren. Sup. - Poços e Bocas'!I57</f>
        <v>0</v>
      </c>
      <c r="F130" s="332">
        <v>83.58</v>
      </c>
      <c r="G130" s="280">
        <f t="shared" ref="G130:G143" si="26">F130*(1+$G$5)</f>
        <v>104.19643128280002</v>
      </c>
      <c r="H130" s="279">
        <f t="shared" ref="H130" si="27">G130*E130</f>
        <v>0</v>
      </c>
    </row>
    <row r="131" spans="1:8" ht="35.25" customHeight="1" x14ac:dyDescent="0.25">
      <c r="A131" s="320" t="s">
        <v>307</v>
      </c>
      <c r="B131" s="320">
        <v>92211</v>
      </c>
      <c r="C131" s="326" t="s">
        <v>177</v>
      </c>
      <c r="D131" s="277" t="s">
        <v>41</v>
      </c>
      <c r="E131" s="325">
        <f>'8 - Dren. Sup. - Poços e Bocas'!I58</f>
        <v>0</v>
      </c>
      <c r="F131" s="332">
        <v>106.75</v>
      </c>
      <c r="G131" s="280">
        <f t="shared" si="26"/>
        <v>133.08170662166668</v>
      </c>
      <c r="H131" s="279">
        <f t="shared" ref="H131:H143" si="28">G131*E131</f>
        <v>0</v>
      </c>
    </row>
    <row r="132" spans="1:8" ht="45" x14ac:dyDescent="0.25">
      <c r="A132" s="320" t="s">
        <v>308</v>
      </c>
      <c r="B132" s="320">
        <v>92212</v>
      </c>
      <c r="C132" s="326" t="s">
        <v>178</v>
      </c>
      <c r="D132" s="277" t="s">
        <v>41</v>
      </c>
      <c r="E132" s="325">
        <f>'8 - Dren. Sup. - Poços e Bocas'!I59</f>
        <v>0</v>
      </c>
      <c r="F132" s="332">
        <v>135.58000000000001</v>
      </c>
      <c r="G132" s="280">
        <f t="shared" si="26"/>
        <v>169.02311741232387</v>
      </c>
      <c r="H132" s="279">
        <f t="shared" si="28"/>
        <v>0</v>
      </c>
    </row>
    <row r="133" spans="1:8" ht="45" x14ac:dyDescent="0.25">
      <c r="A133" s="320" t="s">
        <v>309</v>
      </c>
      <c r="B133" s="320">
        <v>92213</v>
      </c>
      <c r="C133" s="326" t="s">
        <v>179</v>
      </c>
      <c r="D133" s="277" t="s">
        <v>41</v>
      </c>
      <c r="E133" s="325">
        <f>'8 - Dren. Sup. - Poços e Bocas'!I60</f>
        <v>0</v>
      </c>
      <c r="F133" s="332">
        <v>177.75</v>
      </c>
      <c r="G133" s="280">
        <f t="shared" si="26"/>
        <v>221.59506652928576</v>
      </c>
      <c r="H133" s="279">
        <f t="shared" si="28"/>
        <v>0</v>
      </c>
    </row>
    <row r="134" spans="1:8" ht="45" x14ac:dyDescent="0.25">
      <c r="A134" s="320" t="s">
        <v>310</v>
      </c>
      <c r="B134" s="320">
        <v>92214</v>
      </c>
      <c r="C134" s="326" t="s">
        <v>180</v>
      </c>
      <c r="D134" s="277" t="s">
        <v>41</v>
      </c>
      <c r="E134" s="325">
        <f>'8 - Dren. Sup. - Poços e Bocas'!I61</f>
        <v>0</v>
      </c>
      <c r="F134" s="332">
        <v>203.13</v>
      </c>
      <c r="G134" s="280">
        <f t="shared" si="26"/>
        <v>253.23547602865719</v>
      </c>
      <c r="H134" s="279">
        <f t="shared" si="28"/>
        <v>0</v>
      </c>
    </row>
    <row r="135" spans="1:8" ht="45" x14ac:dyDescent="0.25">
      <c r="A135" s="320" t="s">
        <v>311</v>
      </c>
      <c r="B135" s="320">
        <v>92215</v>
      </c>
      <c r="C135" s="326" t="s">
        <v>181</v>
      </c>
      <c r="D135" s="277" t="s">
        <v>41</v>
      </c>
      <c r="E135" s="325">
        <f>'8 - Dren. Sup. - Poços e Bocas'!I62</f>
        <v>0</v>
      </c>
      <c r="F135" s="332">
        <v>244.61</v>
      </c>
      <c r="G135" s="280">
        <f t="shared" si="26"/>
        <v>304.94722488736198</v>
      </c>
      <c r="H135" s="279">
        <f t="shared" si="28"/>
        <v>0</v>
      </c>
    </row>
    <row r="136" spans="1:8" ht="45" x14ac:dyDescent="0.25">
      <c r="A136" s="320" t="s">
        <v>312</v>
      </c>
      <c r="B136" s="320">
        <v>92216</v>
      </c>
      <c r="C136" s="326" t="s">
        <v>182</v>
      </c>
      <c r="D136" s="277" t="s">
        <v>41</v>
      </c>
      <c r="E136" s="325">
        <f>'8 - Dren. Sup. - Poços e Bocas'!I63</f>
        <v>0</v>
      </c>
      <c r="F136" s="332">
        <v>274.61</v>
      </c>
      <c r="G136" s="280">
        <f t="shared" si="26"/>
        <v>342.34723611593341</v>
      </c>
      <c r="H136" s="279">
        <f t="shared" si="28"/>
        <v>0</v>
      </c>
    </row>
    <row r="137" spans="1:8" ht="45" x14ac:dyDescent="0.25">
      <c r="A137" s="320" t="s">
        <v>313</v>
      </c>
      <c r="B137" s="320">
        <v>92219</v>
      </c>
      <c r="C137" s="326" t="s">
        <v>183</v>
      </c>
      <c r="D137" s="277" t="s">
        <v>41</v>
      </c>
      <c r="E137" s="325">
        <f>'8 - Dren. Sup. - Poços e Bocas'!I64</f>
        <v>0</v>
      </c>
      <c r="F137" s="332">
        <v>90.37</v>
      </c>
      <c r="G137" s="280">
        <f t="shared" si="26"/>
        <v>112.66130049086669</v>
      </c>
      <c r="H137" s="279">
        <f t="shared" si="28"/>
        <v>0</v>
      </c>
    </row>
    <row r="138" spans="1:8" ht="45" x14ac:dyDescent="0.25">
      <c r="A138" s="320" t="s">
        <v>314</v>
      </c>
      <c r="B138" s="320">
        <v>92220</v>
      </c>
      <c r="C138" s="326" t="s">
        <v>184</v>
      </c>
      <c r="D138" s="277" t="s">
        <v>41</v>
      </c>
      <c r="E138" s="325">
        <f>'8 - Dren. Sup. - Poços e Bocas'!I65</f>
        <v>0</v>
      </c>
      <c r="F138" s="332">
        <v>115.13</v>
      </c>
      <c r="G138" s="280">
        <f t="shared" si="26"/>
        <v>143.52877642484765</v>
      </c>
      <c r="H138" s="279">
        <f t="shared" si="28"/>
        <v>0</v>
      </c>
    </row>
    <row r="139" spans="1:8" ht="45" x14ac:dyDescent="0.25">
      <c r="A139" s="320" t="s">
        <v>315</v>
      </c>
      <c r="B139" s="320">
        <v>92221</v>
      </c>
      <c r="C139" s="326" t="s">
        <v>185</v>
      </c>
      <c r="D139" s="277" t="s">
        <v>41</v>
      </c>
      <c r="E139" s="325">
        <f>'8 - Dren. Sup. - Poços e Bocas'!I66</f>
        <v>0</v>
      </c>
      <c r="F139" s="332">
        <v>145.41999999999999</v>
      </c>
      <c r="G139" s="280">
        <f t="shared" si="26"/>
        <v>181.29032109529527</v>
      </c>
      <c r="H139" s="279">
        <f t="shared" si="28"/>
        <v>0</v>
      </c>
    </row>
    <row r="140" spans="1:8" ht="45" x14ac:dyDescent="0.25">
      <c r="A140" s="320" t="s">
        <v>316</v>
      </c>
      <c r="B140" s="320">
        <v>92222</v>
      </c>
      <c r="C140" s="326" t="s">
        <v>186</v>
      </c>
      <c r="D140" s="277" t="s">
        <v>41</v>
      </c>
      <c r="E140" s="325">
        <f>'8 - Dren. Sup. - Poços e Bocas'!I67</f>
        <v>0</v>
      </c>
      <c r="F140" s="332">
        <v>189.19</v>
      </c>
      <c r="G140" s="280">
        <f t="shared" si="26"/>
        <v>235.856937477781</v>
      </c>
      <c r="H140" s="279">
        <f t="shared" si="28"/>
        <v>0</v>
      </c>
    </row>
    <row r="141" spans="1:8" ht="45" x14ac:dyDescent="0.25">
      <c r="A141" s="320" t="s">
        <v>317</v>
      </c>
      <c r="B141" s="320">
        <v>92223</v>
      </c>
      <c r="C141" s="326" t="s">
        <v>187</v>
      </c>
      <c r="D141" s="277" t="s">
        <v>41</v>
      </c>
      <c r="E141" s="325">
        <f>'8 - Dren. Sup. - Poços e Bocas'!I68</f>
        <v>0</v>
      </c>
      <c r="F141" s="332">
        <v>215.94</v>
      </c>
      <c r="G141" s="280">
        <f t="shared" si="26"/>
        <v>269.20528082325723</v>
      </c>
      <c r="H141" s="279">
        <f t="shared" si="28"/>
        <v>0</v>
      </c>
    </row>
    <row r="142" spans="1:8" ht="45" x14ac:dyDescent="0.25">
      <c r="A142" s="320" t="s">
        <v>318</v>
      </c>
      <c r="B142" s="320">
        <v>92224</v>
      </c>
      <c r="C142" s="326" t="s">
        <v>188</v>
      </c>
      <c r="D142" s="277" t="s">
        <v>41</v>
      </c>
      <c r="E142" s="325">
        <f>'8 - Dren. Sup. - Poços e Bocas'!I69</f>
        <v>0</v>
      </c>
      <c r="F142" s="332">
        <v>258.8</v>
      </c>
      <c r="G142" s="280">
        <f t="shared" si="26"/>
        <v>322.6374301984763</v>
      </c>
      <c r="H142" s="279">
        <f t="shared" si="28"/>
        <v>0</v>
      </c>
    </row>
    <row r="143" spans="1:8" ht="45" x14ac:dyDescent="0.25">
      <c r="A143" s="320" t="s">
        <v>319</v>
      </c>
      <c r="B143" s="320">
        <v>92226</v>
      </c>
      <c r="C143" s="326" t="s">
        <v>189</v>
      </c>
      <c r="D143" s="277" t="s">
        <v>41</v>
      </c>
      <c r="E143" s="325">
        <f>'8 - Dren. Sup. - Poços e Bocas'!I70</f>
        <v>0</v>
      </c>
      <c r="F143" s="332">
        <v>290.49</v>
      </c>
      <c r="G143" s="280">
        <f t="shared" si="26"/>
        <v>362.14430872625724</v>
      </c>
      <c r="H143" s="279">
        <f t="shared" si="28"/>
        <v>0</v>
      </c>
    </row>
    <row r="144" spans="1:8" x14ac:dyDescent="0.25">
      <c r="A144" s="315" t="s">
        <v>320</v>
      </c>
      <c r="B144" s="315"/>
      <c r="C144" s="335" t="s">
        <v>190</v>
      </c>
      <c r="D144" s="335"/>
      <c r="E144" s="335"/>
      <c r="F144" s="318" t="s">
        <v>49</v>
      </c>
      <c r="G144" s="319">
        <f>H144*(1-$G$5)</f>
        <v>0</v>
      </c>
      <c r="H144" s="319">
        <f>SUM(H145:H150)</f>
        <v>0</v>
      </c>
    </row>
    <row r="145" spans="1:8" ht="45" x14ac:dyDescent="0.25">
      <c r="A145" s="320" t="s">
        <v>321</v>
      </c>
      <c r="B145" s="320" t="s">
        <v>192</v>
      </c>
      <c r="C145" s="326" t="s">
        <v>191</v>
      </c>
      <c r="D145" s="277" t="s">
        <v>193</v>
      </c>
      <c r="E145" s="325">
        <f>'8 - Dren. Sup. - Poços e Bocas'!I72</f>
        <v>0</v>
      </c>
      <c r="F145" s="332">
        <v>1804</v>
      </c>
      <c r="G145" s="280">
        <f t="shared" ref="G145:G150" si="29">F145*(1+$G$5)</f>
        <v>2248.9873418780958</v>
      </c>
      <c r="H145" s="279">
        <f t="shared" ref="H145" si="30">G145*E145</f>
        <v>0</v>
      </c>
    </row>
    <row r="146" spans="1:8" ht="45" x14ac:dyDescent="0.25">
      <c r="A146" s="320" t="s">
        <v>322</v>
      </c>
      <c r="B146" s="320" t="s">
        <v>195</v>
      </c>
      <c r="C146" s="324" t="s">
        <v>194</v>
      </c>
      <c r="D146" s="277" t="s">
        <v>193</v>
      </c>
      <c r="E146" s="325">
        <f>'8 - Dren. Sup. - Poços e Bocas'!I73</f>
        <v>0</v>
      </c>
      <c r="F146" s="332">
        <v>2074.52</v>
      </c>
      <c r="G146" s="280">
        <f t="shared" si="29"/>
        <v>2586.2357097965337</v>
      </c>
      <c r="H146" s="279">
        <f t="shared" ref="H146:H150" si="31">G146*E146</f>
        <v>0</v>
      </c>
    </row>
    <row r="147" spans="1:8" ht="45" x14ac:dyDescent="0.25">
      <c r="A147" s="320" t="s">
        <v>323</v>
      </c>
      <c r="B147" s="320" t="s">
        <v>197</v>
      </c>
      <c r="C147" s="324" t="s">
        <v>196</v>
      </c>
      <c r="D147" s="277" t="s">
        <v>193</v>
      </c>
      <c r="E147" s="325">
        <f>'8 - Dren. Sup. - Poços e Bocas'!I74</f>
        <v>0</v>
      </c>
      <c r="F147" s="332">
        <v>2243.65</v>
      </c>
      <c r="G147" s="280">
        <f t="shared" si="29"/>
        <v>2797.0845064328105</v>
      </c>
      <c r="H147" s="279">
        <f t="shared" si="31"/>
        <v>0</v>
      </c>
    </row>
    <row r="148" spans="1:8" ht="45" x14ac:dyDescent="0.25">
      <c r="A148" s="320" t="s">
        <v>324</v>
      </c>
      <c r="B148" s="320" t="s">
        <v>199</v>
      </c>
      <c r="C148" s="324" t="s">
        <v>198</v>
      </c>
      <c r="D148" s="277" t="s">
        <v>193</v>
      </c>
      <c r="E148" s="325">
        <f>'8 - Dren. Sup. - Poços e Bocas'!I75</f>
        <v>0</v>
      </c>
      <c r="F148" s="332">
        <v>2559.2199999999998</v>
      </c>
      <c r="G148" s="280">
        <f t="shared" si="29"/>
        <v>3190.4952245461527</v>
      </c>
      <c r="H148" s="279">
        <f t="shared" si="31"/>
        <v>0</v>
      </c>
    </row>
    <row r="149" spans="1:8" ht="47.1" customHeight="1" x14ac:dyDescent="0.25">
      <c r="A149" s="320" t="s">
        <v>325</v>
      </c>
      <c r="B149" s="320" t="s">
        <v>201</v>
      </c>
      <c r="C149" s="324" t="s">
        <v>200</v>
      </c>
      <c r="D149" s="277" t="s">
        <v>193</v>
      </c>
      <c r="E149" s="325">
        <f>'8 - Dren. Sup. - Poços e Bocas'!I76</f>
        <v>0</v>
      </c>
      <c r="F149" s="332">
        <v>2970.49</v>
      </c>
      <c r="G149" s="280">
        <f t="shared" si="29"/>
        <v>3703.2119784786387</v>
      </c>
      <c r="H149" s="279">
        <f t="shared" si="31"/>
        <v>0</v>
      </c>
    </row>
    <row r="150" spans="1:8" ht="45" x14ac:dyDescent="0.25">
      <c r="A150" s="320" t="s">
        <v>326</v>
      </c>
      <c r="B150" s="320" t="s">
        <v>202</v>
      </c>
      <c r="C150" s="324" t="s">
        <v>203</v>
      </c>
      <c r="D150" s="277" t="s">
        <v>193</v>
      </c>
      <c r="E150" s="325">
        <f>'8 - Dren. Sup. - Poços e Bocas'!I77</f>
        <v>0</v>
      </c>
      <c r="F150" s="332">
        <v>3310.63</v>
      </c>
      <c r="G150" s="280">
        <f t="shared" si="29"/>
        <v>4127.2533057881819</v>
      </c>
      <c r="H150" s="279">
        <f t="shared" si="31"/>
        <v>0</v>
      </c>
    </row>
    <row r="151" spans="1:8" x14ac:dyDescent="0.25">
      <c r="A151" s="315" t="s">
        <v>340</v>
      </c>
      <c r="B151" s="315"/>
      <c r="C151" s="334" t="s">
        <v>220</v>
      </c>
      <c r="D151" s="334"/>
      <c r="E151" s="335"/>
      <c r="F151" s="318" t="s">
        <v>49</v>
      </c>
      <c r="G151" s="319">
        <f>H151*(1-$G$5)</f>
        <v>0</v>
      </c>
      <c r="H151" s="319">
        <f>SUM(H152:H162)</f>
        <v>0</v>
      </c>
    </row>
    <row r="152" spans="1:8" ht="60" x14ac:dyDescent="0.25">
      <c r="A152" s="320" t="s">
        <v>327</v>
      </c>
      <c r="B152" s="320">
        <v>93374</v>
      </c>
      <c r="C152" s="326" t="s">
        <v>222</v>
      </c>
      <c r="D152" s="277" t="s">
        <v>29</v>
      </c>
      <c r="E152" s="299">
        <f>'8 - Dren. Sup. - Poços e Bocas'!I79</f>
        <v>0</v>
      </c>
      <c r="F152" s="332">
        <v>15.92</v>
      </c>
      <c r="G152" s="280">
        <f t="shared" ref="G152:G161" si="32">F152*(1+$G$5)</f>
        <v>19.84693929196191</v>
      </c>
      <c r="H152" s="279">
        <f t="shared" ref="H152:H161" si="33">G152*E152</f>
        <v>0</v>
      </c>
    </row>
    <row r="153" spans="1:8" ht="60" x14ac:dyDescent="0.25">
      <c r="A153" s="320" t="s">
        <v>328</v>
      </c>
      <c r="B153" s="320">
        <v>93375</v>
      </c>
      <c r="C153" s="326" t="s">
        <v>223</v>
      </c>
      <c r="D153" s="277" t="s">
        <v>29</v>
      </c>
      <c r="E153" s="299">
        <f>'8 - Dren. Sup. - Poços e Bocas'!I80</f>
        <v>0</v>
      </c>
      <c r="F153" s="332">
        <v>12.24</v>
      </c>
      <c r="G153" s="280">
        <f t="shared" si="32"/>
        <v>15.259204581257146</v>
      </c>
      <c r="H153" s="279">
        <f t="shared" si="33"/>
        <v>0</v>
      </c>
    </row>
    <row r="154" spans="1:8" ht="60" x14ac:dyDescent="0.25">
      <c r="A154" s="320" t="s">
        <v>329</v>
      </c>
      <c r="B154" s="320">
        <v>93376</v>
      </c>
      <c r="C154" s="326" t="s">
        <v>224</v>
      </c>
      <c r="D154" s="277" t="s">
        <v>29</v>
      </c>
      <c r="E154" s="299">
        <f>'8 - Dren. Sup. - Poços e Bocas'!I81</f>
        <v>0</v>
      </c>
      <c r="F154" s="332">
        <v>9.98</v>
      </c>
      <c r="G154" s="280">
        <f t="shared" si="32"/>
        <v>12.441737068704764</v>
      </c>
      <c r="H154" s="279">
        <f t="shared" si="33"/>
        <v>0</v>
      </c>
    </row>
    <row r="155" spans="1:8" ht="60" x14ac:dyDescent="0.25">
      <c r="A155" s="320" t="s">
        <v>330</v>
      </c>
      <c r="B155" s="320">
        <v>93377</v>
      </c>
      <c r="C155" s="326" t="s">
        <v>225</v>
      </c>
      <c r="D155" s="277" t="s">
        <v>29</v>
      </c>
      <c r="E155" s="299">
        <f>'8 - Dren. Sup. - Poços e Bocas'!I82</f>
        <v>0</v>
      </c>
      <c r="F155" s="332">
        <v>6.65</v>
      </c>
      <c r="G155" s="280">
        <f t="shared" si="32"/>
        <v>8.2903358223333363</v>
      </c>
      <c r="H155" s="279">
        <f t="shared" si="33"/>
        <v>0</v>
      </c>
    </row>
    <row r="156" spans="1:8" ht="60" x14ac:dyDescent="0.25">
      <c r="A156" s="320" t="s">
        <v>331</v>
      </c>
      <c r="B156" s="320">
        <v>93378</v>
      </c>
      <c r="C156" s="326" t="s">
        <v>226</v>
      </c>
      <c r="D156" s="277" t="s">
        <v>29</v>
      </c>
      <c r="E156" s="299">
        <f>'8 - Dren. Sup. - Poços e Bocas'!I83</f>
        <v>0</v>
      </c>
      <c r="F156" s="332">
        <v>14.86</v>
      </c>
      <c r="G156" s="280">
        <f t="shared" si="32"/>
        <v>18.525472228552385</v>
      </c>
      <c r="H156" s="279">
        <f t="shared" si="33"/>
        <v>0</v>
      </c>
    </row>
    <row r="157" spans="1:8" ht="60" x14ac:dyDescent="0.25">
      <c r="A157" s="320" t="s">
        <v>332</v>
      </c>
      <c r="B157" s="320">
        <v>93379</v>
      </c>
      <c r="C157" s="326" t="s">
        <v>227</v>
      </c>
      <c r="D157" s="277" t="s">
        <v>29</v>
      </c>
      <c r="E157" s="299">
        <f>'8 - Dren. Sup. - Poços e Bocas'!I84</f>
        <v>0</v>
      </c>
      <c r="F157" s="332">
        <v>11.43</v>
      </c>
      <c r="G157" s="280">
        <f t="shared" si="32"/>
        <v>14.249404278085716</v>
      </c>
      <c r="H157" s="279">
        <f t="shared" si="33"/>
        <v>0</v>
      </c>
    </row>
    <row r="158" spans="1:8" ht="60" x14ac:dyDescent="0.25">
      <c r="A158" s="320" t="s">
        <v>333</v>
      </c>
      <c r="B158" s="320">
        <v>93380</v>
      </c>
      <c r="C158" s="326" t="s">
        <v>228</v>
      </c>
      <c r="D158" s="277" t="s">
        <v>29</v>
      </c>
      <c r="E158" s="299">
        <f>'8 - Dren. Sup. - Poços e Bocas'!I85</f>
        <v>0</v>
      </c>
      <c r="F158" s="332">
        <v>9.36</v>
      </c>
      <c r="G158" s="280">
        <f t="shared" si="32"/>
        <v>11.668803503314289</v>
      </c>
      <c r="H158" s="279">
        <f t="shared" si="33"/>
        <v>0</v>
      </c>
    </row>
    <row r="159" spans="1:8" ht="60" x14ac:dyDescent="0.25">
      <c r="A159" s="320" t="s">
        <v>334</v>
      </c>
      <c r="B159" s="320">
        <v>93381</v>
      </c>
      <c r="C159" s="326" t="s">
        <v>229</v>
      </c>
      <c r="D159" s="277" t="s">
        <v>29</v>
      </c>
      <c r="E159" s="299">
        <f>'8 - Dren. Sup. - Poços e Bocas'!I86</f>
        <v>0</v>
      </c>
      <c r="F159" s="332">
        <v>6.22</v>
      </c>
      <c r="G159" s="280">
        <f t="shared" si="32"/>
        <v>7.7542689947238106</v>
      </c>
      <c r="H159" s="279">
        <f t="shared" si="33"/>
        <v>0</v>
      </c>
    </row>
    <row r="160" spans="1:8" ht="30" x14ac:dyDescent="0.25">
      <c r="A160" s="320" t="s">
        <v>335</v>
      </c>
      <c r="B160" s="320">
        <v>93382</v>
      </c>
      <c r="C160" s="326" t="s">
        <v>230</v>
      </c>
      <c r="D160" s="277" t="s">
        <v>29</v>
      </c>
      <c r="E160" s="299">
        <f>'8 - Dren. Sup. - Poços e Bocas'!I87</f>
        <v>0</v>
      </c>
      <c r="F160" s="332">
        <v>19.13</v>
      </c>
      <c r="G160" s="280">
        <f t="shared" si="32"/>
        <v>23.848740493419051</v>
      </c>
      <c r="H160" s="279">
        <f t="shared" si="33"/>
        <v>0</v>
      </c>
    </row>
    <row r="161" spans="1:8" ht="15.75" x14ac:dyDescent="0.25">
      <c r="A161" s="320" t="s">
        <v>336</v>
      </c>
      <c r="B161" s="320">
        <v>96995</v>
      </c>
      <c r="C161" s="326" t="s">
        <v>231</v>
      </c>
      <c r="D161" s="277" t="s">
        <v>29</v>
      </c>
      <c r="E161" s="299">
        <f>'8 - Dren. Sup. - Poços e Bocas'!I88</f>
        <v>0</v>
      </c>
      <c r="F161" s="332">
        <v>29.83</v>
      </c>
      <c r="G161" s="280">
        <f t="shared" si="32"/>
        <v>37.188077831609533</v>
      </c>
      <c r="H161" s="279">
        <f t="shared" si="33"/>
        <v>0</v>
      </c>
    </row>
    <row r="162" spans="1:8" ht="15.75" x14ac:dyDescent="0.25">
      <c r="A162" s="320" t="s">
        <v>337</v>
      </c>
      <c r="B162" s="320">
        <v>83346</v>
      </c>
      <c r="C162" s="324" t="s">
        <v>221</v>
      </c>
      <c r="D162" s="277" t="s">
        <v>29</v>
      </c>
      <c r="E162" s="299">
        <f>'8 - Dren. Sup. - Poços e Bocas'!I89</f>
        <v>0</v>
      </c>
      <c r="F162" s="337">
        <v>0.87</v>
      </c>
      <c r="G162" s="280">
        <f>F162*(1+$G$5)</f>
        <v>1.0846003256285717</v>
      </c>
      <c r="H162" s="279">
        <f t="shared" ref="H162" si="34">G162*E162</f>
        <v>0</v>
      </c>
    </row>
    <row r="163" spans="1:8" x14ac:dyDescent="0.25">
      <c r="A163" s="315" t="s">
        <v>338</v>
      </c>
      <c r="B163" s="315"/>
      <c r="C163" s="335" t="s">
        <v>205</v>
      </c>
      <c r="D163" s="335"/>
      <c r="E163" s="335"/>
      <c r="F163" s="318" t="s">
        <v>49</v>
      </c>
      <c r="G163" s="319">
        <f>H163*(1-$G$5)</f>
        <v>0</v>
      </c>
      <c r="H163" s="319">
        <f>SUM(H164:H164)</f>
        <v>0</v>
      </c>
    </row>
    <row r="164" spans="1:8" ht="45" x14ac:dyDescent="0.25">
      <c r="A164" s="320" t="s">
        <v>339</v>
      </c>
      <c r="B164" s="338">
        <v>83659</v>
      </c>
      <c r="C164" s="322" t="s">
        <v>594</v>
      </c>
      <c r="D164" s="331" t="s">
        <v>193</v>
      </c>
      <c r="E164" s="325">
        <f>'8 - Dren. Sup. - Poços e Bocas'!I91</f>
        <v>0</v>
      </c>
      <c r="F164" s="332">
        <v>609.87</v>
      </c>
      <c r="G164" s="280">
        <f t="shared" ref="G164" si="35">F164*(1+$G$5)</f>
        <v>760.30482826562877</v>
      </c>
      <c r="H164" s="279">
        <f t="shared" ref="H164" si="36">G164*E164</f>
        <v>0</v>
      </c>
    </row>
    <row r="165" spans="1:8" x14ac:dyDescent="0.25">
      <c r="A165" s="270">
        <v>9</v>
      </c>
      <c r="B165" s="296"/>
      <c r="C165" s="273" t="s">
        <v>62</v>
      </c>
      <c r="D165" s="273"/>
      <c r="E165" s="273"/>
      <c r="F165" s="273" t="s">
        <v>50</v>
      </c>
      <c r="G165" s="274">
        <f>H165*(1-$G$5)</f>
        <v>0</v>
      </c>
      <c r="H165" s="274">
        <f>SUM(H166:H170)</f>
        <v>0</v>
      </c>
    </row>
    <row r="166" spans="1:8" ht="30" x14ac:dyDescent="0.25">
      <c r="A166" s="282" t="s">
        <v>69</v>
      </c>
      <c r="B166" s="275">
        <v>72888</v>
      </c>
      <c r="C166" s="303" t="s">
        <v>352</v>
      </c>
      <c r="D166" s="277" t="s">
        <v>29</v>
      </c>
      <c r="E166" s="299">
        <f>'9 - Calçadas'!I8</f>
        <v>0</v>
      </c>
      <c r="F166" s="337">
        <v>1.1399999999999999</v>
      </c>
      <c r="G166" s="280">
        <f t="shared" ref="G166:G170" si="37">F166*(1+$G$5)</f>
        <v>1.4212004266857146</v>
      </c>
      <c r="H166" s="279">
        <f t="shared" ref="H166" si="38">G166*E166</f>
        <v>0</v>
      </c>
    </row>
    <row r="167" spans="1:8" ht="30" x14ac:dyDescent="0.25">
      <c r="A167" s="282" t="s">
        <v>70</v>
      </c>
      <c r="B167" s="275">
        <v>94319</v>
      </c>
      <c r="C167" s="303" t="s">
        <v>232</v>
      </c>
      <c r="D167" s="277" t="s">
        <v>29</v>
      </c>
      <c r="E167" s="299">
        <f>'9 - Calçadas'!I9</f>
        <v>0</v>
      </c>
      <c r="F167" s="280">
        <v>30.54</v>
      </c>
      <c r="G167" s="280">
        <f t="shared" si="37"/>
        <v>38.073211430685724</v>
      </c>
      <c r="H167" s="279">
        <f t="shared" ref="H167:H170" si="39">G167*E167</f>
        <v>0</v>
      </c>
    </row>
    <row r="168" spans="1:8" ht="30" x14ac:dyDescent="0.25">
      <c r="A168" s="282" t="s">
        <v>341</v>
      </c>
      <c r="B168" s="275" t="s">
        <v>63</v>
      </c>
      <c r="C168" s="303" t="s">
        <v>65</v>
      </c>
      <c r="D168" s="277" t="s">
        <v>29</v>
      </c>
      <c r="E168" s="299">
        <f>'9 - Calçadas'!I10</f>
        <v>0</v>
      </c>
      <c r="F168" s="280">
        <v>3.65</v>
      </c>
      <c r="G168" s="280">
        <f t="shared" si="37"/>
        <v>4.5503346994761911</v>
      </c>
      <c r="H168" s="279">
        <f t="shared" si="39"/>
        <v>0</v>
      </c>
    </row>
    <row r="169" spans="1:8" ht="45" x14ac:dyDescent="0.25">
      <c r="A169" s="282" t="s">
        <v>342</v>
      </c>
      <c r="B169" s="275">
        <v>94990</v>
      </c>
      <c r="C169" s="303" t="s">
        <v>67</v>
      </c>
      <c r="D169" s="277" t="s">
        <v>29</v>
      </c>
      <c r="E169" s="299">
        <f>'9 - Calçadas'!I11</f>
        <v>0</v>
      </c>
      <c r="F169" s="280">
        <v>526.16999999999996</v>
      </c>
      <c r="G169" s="280">
        <f t="shared" si="37"/>
        <v>655.95879693791437</v>
      </c>
      <c r="H169" s="279">
        <f t="shared" si="39"/>
        <v>0</v>
      </c>
    </row>
    <row r="170" spans="1:8" ht="45" x14ac:dyDescent="0.25">
      <c r="A170" s="282" t="s">
        <v>343</v>
      </c>
      <c r="B170" s="275">
        <v>94991</v>
      </c>
      <c r="C170" s="303" t="s">
        <v>116</v>
      </c>
      <c r="D170" s="277" t="s">
        <v>29</v>
      </c>
      <c r="E170" s="299">
        <f>'9 - Calçadas'!I12</f>
        <v>0</v>
      </c>
      <c r="F170" s="280">
        <v>354.44</v>
      </c>
      <c r="G170" s="280">
        <f t="shared" si="37"/>
        <v>441.86866599516202</v>
      </c>
      <c r="H170" s="279">
        <f t="shared" si="39"/>
        <v>0</v>
      </c>
    </row>
    <row r="171" spans="1:8" x14ac:dyDescent="0.25">
      <c r="A171" s="270">
        <v>10</v>
      </c>
      <c r="B171" s="296"/>
      <c r="C171" s="273" t="s">
        <v>42</v>
      </c>
      <c r="D171" s="273"/>
      <c r="E171" s="273"/>
      <c r="F171" s="273" t="s">
        <v>50</v>
      </c>
      <c r="G171" s="274">
        <f>H171*(1-$G$5)</f>
        <v>0</v>
      </c>
      <c r="H171" s="274">
        <f>SUM(H172:H173)</f>
        <v>0</v>
      </c>
    </row>
    <row r="172" spans="1:8" ht="30" x14ac:dyDescent="0.25">
      <c r="A172" s="282" t="s">
        <v>126</v>
      </c>
      <c r="B172" s="275">
        <v>72947</v>
      </c>
      <c r="C172" s="303" t="s">
        <v>66</v>
      </c>
      <c r="D172" s="277" t="s">
        <v>19</v>
      </c>
      <c r="E172" s="299">
        <f>'10 - Sinalização'!G8</f>
        <v>0</v>
      </c>
      <c r="F172" s="337">
        <v>36.1</v>
      </c>
      <c r="G172" s="280">
        <f t="shared" ref="G172:G173" si="40">F172*(1+$G$5)</f>
        <v>45.004680178380966</v>
      </c>
      <c r="H172" s="279">
        <f t="shared" ref="H172" si="41">G172*E172</f>
        <v>0</v>
      </c>
    </row>
    <row r="173" spans="1:8" ht="30" x14ac:dyDescent="0.25">
      <c r="A173" s="282" t="s">
        <v>127</v>
      </c>
      <c r="B173" s="275" t="s">
        <v>446</v>
      </c>
      <c r="C173" s="303" t="s">
        <v>601</v>
      </c>
      <c r="D173" s="277" t="s">
        <v>19</v>
      </c>
      <c r="E173" s="299">
        <f>'10 - Sinalização'!G9</f>
        <v>0</v>
      </c>
      <c r="F173" s="339">
        <f>Composições!I15</f>
        <v>75.841999999999999</v>
      </c>
      <c r="G173" s="280">
        <f t="shared" si="40"/>
        <v>94.549721719910494</v>
      </c>
      <c r="H173" s="279">
        <f t="shared" ref="H173" si="42">G173*E173</f>
        <v>0</v>
      </c>
    </row>
    <row r="174" spans="1:8" x14ac:dyDescent="0.25">
      <c r="A174" s="270">
        <v>11</v>
      </c>
      <c r="B174" s="296"/>
      <c r="C174" s="273" t="s">
        <v>43</v>
      </c>
      <c r="D174" s="273"/>
      <c r="E174" s="273"/>
      <c r="F174" s="273" t="s">
        <v>50</v>
      </c>
      <c r="G174" s="274">
        <f>H174*(1-$G$5)</f>
        <v>0</v>
      </c>
      <c r="H174" s="274">
        <f>SUM(H175:H180)</f>
        <v>0</v>
      </c>
    </row>
    <row r="175" spans="1:8" ht="15.75" x14ac:dyDescent="0.25">
      <c r="A175" s="282" t="s">
        <v>344</v>
      </c>
      <c r="B175" s="275" t="s">
        <v>68</v>
      </c>
      <c r="C175" s="276" t="s">
        <v>247</v>
      </c>
      <c r="D175" s="331" t="s">
        <v>193</v>
      </c>
      <c r="E175" s="299">
        <f>'11 - Identificação'!I8</f>
        <v>0</v>
      </c>
      <c r="F175" s="337">
        <v>87.36</v>
      </c>
      <c r="G175" s="280">
        <f t="shared" ref="G175:G180" si="43">F175*(1+$G$5)</f>
        <v>108.90883269760002</v>
      </c>
      <c r="H175" s="279">
        <f t="shared" ref="H175" si="44">G175*E175</f>
        <v>0</v>
      </c>
    </row>
    <row r="176" spans="1:8" ht="34.5" customHeight="1" x14ac:dyDescent="0.25">
      <c r="A176" s="282" t="s">
        <v>345</v>
      </c>
      <c r="B176" s="340" t="s">
        <v>240</v>
      </c>
      <c r="C176" s="303" t="s">
        <v>246</v>
      </c>
      <c r="D176" s="277" t="s">
        <v>19</v>
      </c>
      <c r="E176" s="299">
        <f>'11 - Identificação'!I9</f>
        <v>0</v>
      </c>
      <c r="F176" s="341">
        <v>265.61</v>
      </c>
      <c r="G176" s="280">
        <f t="shared" si="43"/>
        <v>331.12723274736197</v>
      </c>
      <c r="H176" s="279">
        <f t="shared" ref="H176:H180" si="45">G176*E176</f>
        <v>0</v>
      </c>
    </row>
    <row r="177" spans="1:8" ht="34.5" customHeight="1" x14ac:dyDescent="0.25">
      <c r="A177" s="282" t="s">
        <v>346</v>
      </c>
      <c r="B177" s="340" t="s">
        <v>242</v>
      </c>
      <c r="C177" s="303" t="s">
        <v>245</v>
      </c>
      <c r="D177" s="331" t="s">
        <v>193</v>
      </c>
      <c r="E177" s="299">
        <f>'11 - Identificação'!I10</f>
        <v>0</v>
      </c>
      <c r="F177" s="342">
        <v>257.41000000000003</v>
      </c>
      <c r="G177" s="280">
        <f t="shared" si="43"/>
        <v>320.90456301155251</v>
      </c>
      <c r="H177" s="279">
        <f t="shared" si="45"/>
        <v>0</v>
      </c>
    </row>
    <row r="178" spans="1:8" ht="34.5" customHeight="1" x14ac:dyDescent="0.25">
      <c r="A178" s="282" t="s">
        <v>347</v>
      </c>
      <c r="B178" s="340" t="s">
        <v>243</v>
      </c>
      <c r="C178" s="303" t="s">
        <v>244</v>
      </c>
      <c r="D178" s="331" t="s">
        <v>193</v>
      </c>
      <c r="E178" s="299">
        <f>'11 - Identificação'!I11</f>
        <v>0</v>
      </c>
      <c r="F178" s="342">
        <v>370.41</v>
      </c>
      <c r="G178" s="280">
        <f t="shared" si="43"/>
        <v>461.77793863917157</v>
      </c>
      <c r="H178" s="279">
        <f t="shared" si="45"/>
        <v>0</v>
      </c>
    </row>
    <row r="179" spans="1:8" ht="30" x14ac:dyDescent="0.25">
      <c r="A179" s="282" t="s">
        <v>348</v>
      </c>
      <c r="B179" s="340" t="s">
        <v>248</v>
      </c>
      <c r="C179" s="303" t="s">
        <v>249</v>
      </c>
      <c r="D179" s="331" t="s">
        <v>193</v>
      </c>
      <c r="E179" s="299">
        <f>'11 - Identificação'!I12</f>
        <v>0</v>
      </c>
      <c r="F179" s="342">
        <v>265.51</v>
      </c>
      <c r="G179" s="280">
        <f t="shared" si="43"/>
        <v>331.00256604326671</v>
      </c>
      <c r="H179" s="279">
        <f t="shared" si="45"/>
        <v>0</v>
      </c>
    </row>
    <row r="180" spans="1:8" ht="30" x14ac:dyDescent="0.25">
      <c r="A180" s="282" t="s">
        <v>349</v>
      </c>
      <c r="B180" s="340" t="s">
        <v>251</v>
      </c>
      <c r="C180" s="303" t="s">
        <v>250</v>
      </c>
      <c r="D180" s="331" t="s">
        <v>193</v>
      </c>
      <c r="E180" s="299">
        <f>'11 - Identificação'!I13</f>
        <v>0</v>
      </c>
      <c r="F180" s="342">
        <v>277.08999999999997</v>
      </c>
      <c r="G180" s="280">
        <f t="shared" si="43"/>
        <v>345.43897037749531</v>
      </c>
      <c r="H180" s="279">
        <f t="shared" si="45"/>
        <v>0</v>
      </c>
    </row>
    <row r="181" spans="1:8" ht="15" customHeight="1" x14ac:dyDescent="0.25">
      <c r="A181" s="343" t="s">
        <v>454</v>
      </c>
      <c r="B181" s="343"/>
      <c r="C181" s="343"/>
      <c r="D181" s="343"/>
      <c r="E181" s="343"/>
      <c r="F181" s="343"/>
      <c r="G181" s="344" t="e">
        <f>ROUND(G174+G171+G165+G80+G62+G47+G36+G26+G12+G10+G8,2)</f>
        <v>#DIV/0!</v>
      </c>
      <c r="H181" s="344" t="e">
        <f>ROUND(H174+H171+H165+H80+H62+H47+H36+H26+H12+H10+H8,2)</f>
        <v>#DIV/0!</v>
      </c>
    </row>
    <row r="182" spans="1:8" ht="51.75" customHeight="1" x14ac:dyDescent="0.25">
      <c r="A182" s="345" t="s">
        <v>567</v>
      </c>
      <c r="B182" s="346"/>
      <c r="C182" s="346"/>
      <c r="D182" s="346"/>
      <c r="E182" s="346"/>
      <c r="F182" s="346"/>
      <c r="G182" s="346"/>
      <c r="H182" s="346"/>
    </row>
    <row r="183" spans="1:8" ht="90" customHeight="1" x14ac:dyDescent="0.25">
      <c r="A183" s="347" t="s">
        <v>593</v>
      </c>
      <c r="B183" s="347"/>
      <c r="C183" s="347"/>
      <c r="D183" s="347"/>
      <c r="E183" s="347"/>
      <c r="F183" s="347"/>
      <c r="G183" s="347"/>
      <c r="H183" s="347"/>
    </row>
    <row r="184" spans="1:8" ht="32.25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93" ht="18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</sheetData>
  <sheetProtection password="F990" sheet="1" objects="1" scenarios="1"/>
  <mergeCells count="11">
    <mergeCell ref="A183:H183"/>
    <mergeCell ref="A1:H1"/>
    <mergeCell ref="B3:F3"/>
    <mergeCell ref="B4:F4"/>
    <mergeCell ref="B5:F5"/>
    <mergeCell ref="B6:F6"/>
    <mergeCell ref="A2:H2"/>
    <mergeCell ref="G3:G4"/>
    <mergeCell ref="G5:G6"/>
    <mergeCell ref="A182:H182"/>
    <mergeCell ref="A181:F181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G13:H25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4"/>
  <sheetViews>
    <sheetView view="pageBreakPreview" zoomScale="60" zoomScaleNormal="100" workbookViewId="0">
      <selection activeCell="A13" activeCellId="6" sqref="A2:I2 A3:A7 H3:I6 A7:I7 I8:I12 A8:E12 A13:I13"/>
    </sheetView>
  </sheetViews>
  <sheetFormatPr defaultRowHeight="15" x14ac:dyDescent="0.25"/>
  <cols>
    <col min="1" max="1" width="11.28515625" style="2" customWidth="1"/>
    <col min="2" max="2" width="12" style="2" bestFit="1" customWidth="1"/>
    <col min="3" max="3" width="48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4.7109375" style="2" bestFit="1" customWidth="1"/>
    <col min="8" max="8" width="18" style="2" bestFit="1" customWidth="1"/>
    <col min="9" max="9" width="21.85546875" style="2" bestFit="1" customWidth="1"/>
    <col min="10" max="16384" width="9.140625" style="2"/>
  </cols>
  <sheetData>
    <row r="1" spans="1:9" ht="90" customHeight="1" x14ac:dyDescent="0.25">
      <c r="A1" s="104" t="s">
        <v>677</v>
      </c>
      <c r="B1" s="104"/>
      <c r="C1" s="104"/>
      <c r="D1" s="104"/>
      <c r="E1" s="104"/>
      <c r="F1" s="104"/>
      <c r="G1" s="104"/>
      <c r="H1" s="104"/>
      <c r="I1" s="104"/>
    </row>
    <row r="2" spans="1:9" ht="18.75" x14ac:dyDescent="0.25">
      <c r="A2" s="100" t="s">
        <v>479</v>
      </c>
      <c r="B2" s="100"/>
      <c r="C2" s="100"/>
      <c r="D2" s="100"/>
      <c r="E2" s="100"/>
      <c r="F2" s="100"/>
      <c r="G2" s="100"/>
      <c r="H2" s="100"/>
      <c r="I2" s="100"/>
    </row>
    <row r="3" spans="1:9" x14ac:dyDescent="0.25">
      <c r="A3" s="17" t="s">
        <v>11</v>
      </c>
      <c r="B3" s="109"/>
      <c r="C3" s="109"/>
      <c r="D3" s="109"/>
      <c r="E3" s="109"/>
      <c r="F3" s="109"/>
      <c r="G3" s="109"/>
      <c r="H3" s="103" t="s">
        <v>15</v>
      </c>
      <c r="I3" s="20" t="str">
        <f>'PLANILHA ORÇAMENTÁRIA'!H3</f>
        <v>SINAPI</v>
      </c>
    </row>
    <row r="4" spans="1:9" x14ac:dyDescent="0.25">
      <c r="A4" s="17" t="s">
        <v>12</v>
      </c>
      <c r="B4" s="109"/>
      <c r="C4" s="109"/>
      <c r="D4" s="109"/>
      <c r="E4" s="109"/>
      <c r="F4" s="109"/>
      <c r="G4" s="109"/>
      <c r="H4" s="103"/>
      <c r="I4" s="19" t="str">
        <f>'PLANILHA ORÇAMENTÁRIA'!H4</f>
        <v>AP - Janeiro/2018</v>
      </c>
    </row>
    <row r="5" spans="1:9" x14ac:dyDescent="0.25">
      <c r="A5" s="17" t="s">
        <v>13</v>
      </c>
      <c r="B5" s="109"/>
      <c r="C5" s="109"/>
      <c r="D5" s="109"/>
      <c r="E5" s="109"/>
      <c r="F5" s="109"/>
      <c r="G5" s="109"/>
      <c r="H5" s="105">
        <f>BDI!I23</f>
        <v>0.24666704095238123</v>
      </c>
      <c r="I5" s="20" t="str">
        <f>'PLANILHA ORÇAMENTÁRIA'!H5</f>
        <v>SICRO</v>
      </c>
    </row>
    <row r="6" spans="1:9" x14ac:dyDescent="0.25">
      <c r="A6" s="17" t="s">
        <v>14</v>
      </c>
      <c r="B6" s="109"/>
      <c r="C6" s="109"/>
      <c r="D6" s="109"/>
      <c r="E6" s="109"/>
      <c r="F6" s="109"/>
      <c r="G6" s="109"/>
      <c r="H6" s="105"/>
      <c r="I6" s="19" t="str">
        <f>'PLANILHA ORÇAMENTÁRIA'!H6</f>
        <v>AP - Setembro/2017</v>
      </c>
    </row>
    <row r="7" spans="1:9" x14ac:dyDescent="0.25">
      <c r="A7" s="21" t="s">
        <v>363</v>
      </c>
      <c r="B7" s="21" t="s">
        <v>1</v>
      </c>
      <c r="C7" s="21" t="s">
        <v>457</v>
      </c>
      <c r="D7" s="21" t="s">
        <v>236</v>
      </c>
      <c r="E7" s="21" t="s">
        <v>3</v>
      </c>
      <c r="F7" s="21" t="s">
        <v>661</v>
      </c>
      <c r="G7" s="21" t="s">
        <v>662</v>
      </c>
      <c r="H7" s="21" t="s">
        <v>663</v>
      </c>
      <c r="I7" s="21" t="s">
        <v>458</v>
      </c>
    </row>
    <row r="8" spans="1:9" ht="45" x14ac:dyDescent="0.25">
      <c r="A8" s="51" t="s">
        <v>69</v>
      </c>
      <c r="B8" s="116">
        <v>72888</v>
      </c>
      <c r="C8" s="117" t="s">
        <v>352</v>
      </c>
      <c r="D8" s="72" t="s">
        <v>29</v>
      </c>
      <c r="E8" s="92"/>
      <c r="F8" s="67"/>
      <c r="G8" s="67"/>
      <c r="H8" s="67"/>
      <c r="I8" s="90">
        <f>F8*G8*H8</f>
        <v>0</v>
      </c>
    </row>
    <row r="9" spans="1:9" ht="45" x14ac:dyDescent="0.25">
      <c r="A9" s="51" t="s">
        <v>70</v>
      </c>
      <c r="B9" s="116">
        <v>94319</v>
      </c>
      <c r="C9" s="117" t="s">
        <v>232</v>
      </c>
      <c r="D9" s="72" t="s">
        <v>29</v>
      </c>
      <c r="E9" s="92"/>
      <c r="F9" s="67"/>
      <c r="G9" s="67"/>
      <c r="H9" s="67"/>
      <c r="I9" s="90">
        <f t="shared" ref="I9:I12" si="0">F9*G9*H9</f>
        <v>0</v>
      </c>
    </row>
    <row r="10" spans="1:9" ht="30" x14ac:dyDescent="0.25">
      <c r="A10" s="51" t="s">
        <v>341</v>
      </c>
      <c r="B10" s="116" t="s">
        <v>63</v>
      </c>
      <c r="C10" s="117" t="s">
        <v>65</v>
      </c>
      <c r="D10" s="72" t="s">
        <v>29</v>
      </c>
      <c r="E10" s="92"/>
      <c r="F10" s="67"/>
      <c r="G10" s="67"/>
      <c r="H10" s="67"/>
      <c r="I10" s="90">
        <f t="shared" si="0"/>
        <v>0</v>
      </c>
    </row>
    <row r="11" spans="1:9" ht="60" x14ac:dyDescent="0.25">
      <c r="A11" s="51" t="s">
        <v>342</v>
      </c>
      <c r="B11" s="116">
        <v>94990</v>
      </c>
      <c r="C11" s="117" t="s">
        <v>67</v>
      </c>
      <c r="D11" s="72" t="s">
        <v>29</v>
      </c>
      <c r="E11" s="92"/>
      <c r="F11" s="67"/>
      <c r="G11" s="67"/>
      <c r="H11" s="67"/>
      <c r="I11" s="90">
        <f t="shared" si="0"/>
        <v>0</v>
      </c>
    </row>
    <row r="12" spans="1:9" ht="60" x14ac:dyDescent="0.25">
      <c r="A12" s="51" t="s">
        <v>343</v>
      </c>
      <c r="B12" s="116">
        <v>94991</v>
      </c>
      <c r="C12" s="117" t="s">
        <v>116</v>
      </c>
      <c r="D12" s="72" t="s">
        <v>29</v>
      </c>
      <c r="E12" s="92"/>
      <c r="F12" s="67"/>
      <c r="G12" s="67"/>
      <c r="H12" s="67"/>
      <c r="I12" s="90">
        <f t="shared" si="0"/>
        <v>0</v>
      </c>
    </row>
    <row r="13" spans="1:9" ht="90" customHeight="1" x14ac:dyDescent="0.25">
      <c r="A13" s="95" t="s">
        <v>591</v>
      </c>
      <c r="B13" s="95"/>
      <c r="C13" s="95"/>
      <c r="D13" s="95"/>
      <c r="E13" s="95"/>
      <c r="F13" s="95"/>
      <c r="G13" s="95"/>
      <c r="H13" s="95"/>
      <c r="I13" s="95"/>
    </row>
    <row r="14" spans="1:9" ht="15" customHeight="1" x14ac:dyDescent="0.25">
      <c r="A14" s="112"/>
      <c r="B14" s="112"/>
      <c r="C14" s="112"/>
      <c r="D14" s="112"/>
      <c r="E14" s="112"/>
      <c r="F14" s="112"/>
      <c r="G14" s="112"/>
      <c r="H14" s="112"/>
      <c r="I14" s="112"/>
    </row>
  </sheetData>
  <sheetProtection password="F990" sheet="1" objects="1" scenarios="1"/>
  <mergeCells count="9">
    <mergeCell ref="A13:I13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0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1"/>
  <sheetViews>
    <sheetView view="pageBreakPreview" zoomScale="60" zoomScaleNormal="100" workbookViewId="0">
      <selection activeCell="A10" activeCellId="6" sqref="A2:G2 A3:A6 F3:G6 A7:G7 A8:E9 G8:G9 A10:G10"/>
    </sheetView>
  </sheetViews>
  <sheetFormatPr defaultRowHeight="15" x14ac:dyDescent="0.25"/>
  <cols>
    <col min="1" max="1" width="11.28515625" style="2" bestFit="1" customWidth="1"/>
    <col min="2" max="2" width="12" style="2" bestFit="1" customWidth="1"/>
    <col min="3" max="3" width="55" style="2" customWidth="1"/>
    <col min="4" max="4" width="13.7109375" style="2" bestFit="1" customWidth="1"/>
    <col min="5" max="5" width="19.42578125" style="2" bestFit="1" customWidth="1"/>
    <col min="6" max="6" width="14.140625" style="2" customWidth="1"/>
    <col min="7" max="7" width="21.85546875" style="2" bestFit="1" customWidth="1"/>
    <col min="8" max="16384" width="9.140625" style="2"/>
  </cols>
  <sheetData>
    <row r="1" spans="1:9" ht="90" customHeight="1" x14ac:dyDescent="0.25">
      <c r="A1" s="104" t="s">
        <v>677</v>
      </c>
      <c r="B1" s="104"/>
      <c r="C1" s="104"/>
      <c r="D1" s="104"/>
      <c r="E1" s="104"/>
      <c r="F1" s="104"/>
      <c r="G1" s="104"/>
    </row>
    <row r="2" spans="1:9" ht="18.75" x14ac:dyDescent="0.25">
      <c r="A2" s="100" t="s">
        <v>480</v>
      </c>
      <c r="B2" s="100"/>
      <c r="C2" s="100"/>
      <c r="D2" s="100"/>
      <c r="E2" s="100"/>
      <c r="F2" s="100"/>
      <c r="G2" s="100"/>
    </row>
    <row r="3" spans="1:9" x14ac:dyDescent="0.25">
      <c r="A3" s="17" t="s">
        <v>11</v>
      </c>
      <c r="B3" s="109"/>
      <c r="C3" s="109"/>
      <c r="D3" s="109"/>
      <c r="E3" s="109"/>
      <c r="F3" s="103" t="s">
        <v>15</v>
      </c>
      <c r="G3" s="20" t="str">
        <f>'PLANILHA ORÇAMENTÁRIA'!H3</f>
        <v>SINAPI</v>
      </c>
    </row>
    <row r="4" spans="1:9" x14ac:dyDescent="0.25">
      <c r="A4" s="17" t="s">
        <v>12</v>
      </c>
      <c r="B4" s="109"/>
      <c r="C4" s="109"/>
      <c r="D4" s="109"/>
      <c r="E4" s="109"/>
      <c r="F4" s="103"/>
      <c r="G4" s="19" t="str">
        <f>'PLANILHA ORÇAMENTÁRIA'!H4</f>
        <v>AP - Janeiro/2018</v>
      </c>
    </row>
    <row r="5" spans="1:9" x14ac:dyDescent="0.25">
      <c r="A5" s="17" t="s">
        <v>13</v>
      </c>
      <c r="B5" s="109"/>
      <c r="C5" s="109"/>
      <c r="D5" s="109"/>
      <c r="E5" s="109"/>
      <c r="F5" s="105">
        <f>BDI!I23</f>
        <v>0.24666704095238123</v>
      </c>
      <c r="G5" s="20" t="str">
        <f>'PLANILHA ORÇAMENTÁRIA'!H5</f>
        <v>SICRO</v>
      </c>
    </row>
    <row r="6" spans="1:9" x14ac:dyDescent="0.25">
      <c r="A6" s="17" t="s">
        <v>14</v>
      </c>
      <c r="B6" s="109"/>
      <c r="C6" s="109"/>
      <c r="D6" s="109"/>
      <c r="E6" s="109"/>
      <c r="F6" s="105"/>
      <c r="G6" s="19" t="str">
        <f>'PLANILHA ORÇAMENTÁRIA'!H6</f>
        <v>AP - Setembro/2017</v>
      </c>
    </row>
    <row r="7" spans="1:9" x14ac:dyDescent="0.25">
      <c r="A7" s="21" t="s">
        <v>363</v>
      </c>
      <c r="B7" s="21" t="s">
        <v>1</v>
      </c>
      <c r="C7" s="21" t="s">
        <v>457</v>
      </c>
      <c r="D7" s="21" t="s">
        <v>236</v>
      </c>
      <c r="E7" s="21" t="s">
        <v>3</v>
      </c>
      <c r="F7" s="21" t="s">
        <v>675</v>
      </c>
      <c r="G7" s="21" t="s">
        <v>458</v>
      </c>
    </row>
    <row r="8" spans="1:9" ht="30" x14ac:dyDescent="0.25">
      <c r="A8" s="51" t="s">
        <v>126</v>
      </c>
      <c r="B8" s="116">
        <v>72947</v>
      </c>
      <c r="C8" s="117" t="s">
        <v>566</v>
      </c>
      <c r="D8" s="72" t="s">
        <v>19</v>
      </c>
      <c r="E8" s="92"/>
      <c r="F8" s="67"/>
      <c r="G8" s="90">
        <f>F8</f>
        <v>0</v>
      </c>
    </row>
    <row r="9" spans="1:9" ht="60" x14ac:dyDescent="0.25">
      <c r="A9" s="51" t="s">
        <v>127</v>
      </c>
      <c r="B9" s="116" t="s">
        <v>446</v>
      </c>
      <c r="C9" s="117" t="s">
        <v>235</v>
      </c>
      <c r="D9" s="72" t="s">
        <v>19</v>
      </c>
      <c r="E9" s="92"/>
      <c r="F9" s="67"/>
      <c r="G9" s="90">
        <f>F9</f>
        <v>0</v>
      </c>
    </row>
    <row r="10" spans="1:9" ht="90" customHeight="1" x14ac:dyDescent="0.25">
      <c r="A10" s="95" t="s">
        <v>591</v>
      </c>
      <c r="B10" s="95"/>
      <c r="C10" s="95"/>
      <c r="D10" s="95"/>
      <c r="E10" s="95"/>
      <c r="F10" s="95"/>
      <c r="G10" s="95"/>
      <c r="H10" s="112"/>
      <c r="I10" s="112"/>
    </row>
    <row r="11" spans="1:9" ht="15" customHeight="1" x14ac:dyDescent="0.25">
      <c r="A11" s="112"/>
      <c r="B11" s="112"/>
      <c r="C11" s="112"/>
      <c r="D11" s="112"/>
      <c r="E11" s="112"/>
      <c r="F11" s="112"/>
      <c r="G11" s="112"/>
      <c r="H11" s="112"/>
      <c r="I11" s="112"/>
    </row>
  </sheetData>
  <sheetProtection password="F990" sheet="1" objects="1" scenarios="1"/>
  <mergeCells count="9">
    <mergeCell ref="A10:G10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2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5"/>
  <sheetViews>
    <sheetView view="pageBreakPreview" zoomScale="60" zoomScaleNormal="100" workbookViewId="0">
      <selection activeCell="O11" sqref="O11"/>
    </sheetView>
  </sheetViews>
  <sheetFormatPr defaultRowHeight="15" x14ac:dyDescent="0.25"/>
  <cols>
    <col min="1" max="1" width="11.28515625" style="2" bestFit="1" customWidth="1"/>
    <col min="2" max="2" width="12" style="2" bestFit="1" customWidth="1"/>
    <col min="3" max="3" width="46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6.28515625" style="2" customWidth="1"/>
    <col min="8" max="8" width="18" style="2" bestFit="1" customWidth="1"/>
    <col min="9" max="9" width="24.42578125" style="2" customWidth="1"/>
    <col min="10" max="16384" width="9.140625" style="2"/>
  </cols>
  <sheetData>
    <row r="1" spans="1:9" ht="90" customHeight="1" x14ac:dyDescent="0.25">
      <c r="A1" s="104" t="s">
        <v>677</v>
      </c>
      <c r="B1" s="104"/>
      <c r="C1" s="104"/>
      <c r="D1" s="104"/>
      <c r="E1" s="104"/>
      <c r="F1" s="104"/>
      <c r="G1" s="104"/>
      <c r="H1" s="104"/>
      <c r="I1" s="104"/>
    </row>
    <row r="2" spans="1:9" ht="18.75" x14ac:dyDescent="0.25">
      <c r="A2" s="100" t="s">
        <v>481</v>
      </c>
      <c r="B2" s="100"/>
      <c r="C2" s="100"/>
      <c r="D2" s="100"/>
      <c r="E2" s="100"/>
      <c r="F2" s="100"/>
      <c r="G2" s="100"/>
      <c r="H2" s="100"/>
      <c r="I2" s="100"/>
    </row>
    <row r="3" spans="1:9" x14ac:dyDescent="0.25">
      <c r="A3" s="139" t="s">
        <v>11</v>
      </c>
      <c r="B3" s="109"/>
      <c r="C3" s="109"/>
      <c r="D3" s="109"/>
      <c r="E3" s="109"/>
      <c r="F3" s="109"/>
      <c r="G3" s="109"/>
      <c r="H3" s="103" t="s">
        <v>15</v>
      </c>
      <c r="I3" s="20" t="str">
        <f>'PLANILHA ORÇAMENTÁRIA'!H3</f>
        <v>SINAPI</v>
      </c>
    </row>
    <row r="4" spans="1:9" x14ac:dyDescent="0.25">
      <c r="A4" s="139" t="s">
        <v>12</v>
      </c>
      <c r="B4" s="109"/>
      <c r="C4" s="109"/>
      <c r="D4" s="109"/>
      <c r="E4" s="109"/>
      <c r="F4" s="109"/>
      <c r="G4" s="109"/>
      <c r="H4" s="103"/>
      <c r="I4" s="19" t="str">
        <f>'PLANILHA ORÇAMENTÁRIA'!H4</f>
        <v>AP - Janeiro/2018</v>
      </c>
    </row>
    <row r="5" spans="1:9" x14ac:dyDescent="0.25">
      <c r="A5" s="139" t="s">
        <v>13</v>
      </c>
      <c r="B5" s="109"/>
      <c r="C5" s="109"/>
      <c r="D5" s="109"/>
      <c r="E5" s="109"/>
      <c r="F5" s="109"/>
      <c r="G5" s="109"/>
      <c r="H5" s="105">
        <f>BDI!I23</f>
        <v>0.24666704095238123</v>
      </c>
      <c r="I5" s="20" t="str">
        <f>'PLANILHA ORÇAMENTÁRIA'!H5</f>
        <v>SICRO</v>
      </c>
    </row>
    <row r="6" spans="1:9" x14ac:dyDescent="0.25">
      <c r="A6" s="139" t="s">
        <v>14</v>
      </c>
      <c r="B6" s="109"/>
      <c r="C6" s="109"/>
      <c r="D6" s="109"/>
      <c r="E6" s="109"/>
      <c r="F6" s="109"/>
      <c r="G6" s="109"/>
      <c r="H6" s="105"/>
      <c r="I6" s="19" t="str">
        <f>'PLANILHA ORÇAMENTÁRIA'!H6</f>
        <v>AP - Setembro/2017</v>
      </c>
    </row>
    <row r="7" spans="1:9" x14ac:dyDescent="0.25">
      <c r="A7" s="21" t="s">
        <v>363</v>
      </c>
      <c r="B7" s="21" t="s">
        <v>1</v>
      </c>
      <c r="C7" s="21" t="s">
        <v>457</v>
      </c>
      <c r="D7" s="21" t="s">
        <v>236</v>
      </c>
      <c r="E7" s="21" t="s">
        <v>3</v>
      </c>
      <c r="F7" s="21" t="s">
        <v>661</v>
      </c>
      <c r="G7" s="21" t="s">
        <v>662</v>
      </c>
      <c r="H7" s="21" t="s">
        <v>663</v>
      </c>
      <c r="I7" s="21" t="s">
        <v>458</v>
      </c>
    </row>
    <row r="8" spans="1:9" ht="15.75" x14ac:dyDescent="0.25">
      <c r="A8" s="51" t="s">
        <v>344</v>
      </c>
      <c r="B8" s="116" t="s">
        <v>68</v>
      </c>
      <c r="C8" s="140" t="s">
        <v>247</v>
      </c>
      <c r="D8" s="61" t="s">
        <v>193</v>
      </c>
      <c r="E8" s="67"/>
      <c r="F8" s="92"/>
      <c r="G8" s="92"/>
      <c r="H8" s="92"/>
      <c r="I8" s="84">
        <f>E8</f>
        <v>0</v>
      </c>
    </row>
    <row r="9" spans="1:9" ht="45" x14ac:dyDescent="0.25">
      <c r="A9" s="51" t="s">
        <v>345</v>
      </c>
      <c r="B9" s="141" t="s">
        <v>240</v>
      </c>
      <c r="C9" s="117" t="s">
        <v>246</v>
      </c>
      <c r="D9" s="72" t="s">
        <v>19</v>
      </c>
      <c r="E9" s="92"/>
      <c r="F9" s="67"/>
      <c r="G9" s="67"/>
      <c r="H9" s="92"/>
      <c r="I9" s="84">
        <f>F9*G9</f>
        <v>0</v>
      </c>
    </row>
    <row r="10" spans="1:9" ht="45" x14ac:dyDescent="0.25">
      <c r="A10" s="51" t="s">
        <v>346</v>
      </c>
      <c r="B10" s="141" t="s">
        <v>242</v>
      </c>
      <c r="C10" s="117" t="s">
        <v>245</v>
      </c>
      <c r="D10" s="61" t="s">
        <v>193</v>
      </c>
      <c r="E10" s="67"/>
      <c r="F10" s="92"/>
      <c r="G10" s="92"/>
      <c r="H10" s="92"/>
      <c r="I10" s="84">
        <f>E10</f>
        <v>0</v>
      </c>
    </row>
    <row r="11" spans="1:9" ht="45" x14ac:dyDescent="0.25">
      <c r="A11" s="51" t="s">
        <v>347</v>
      </c>
      <c r="B11" s="141" t="s">
        <v>243</v>
      </c>
      <c r="C11" s="117" t="s">
        <v>244</v>
      </c>
      <c r="D11" s="61" t="s">
        <v>193</v>
      </c>
      <c r="E11" s="67"/>
      <c r="F11" s="92"/>
      <c r="G11" s="92"/>
      <c r="H11" s="92"/>
      <c r="I11" s="84">
        <f t="shared" ref="I11:I13" si="0">E11</f>
        <v>0</v>
      </c>
    </row>
    <row r="12" spans="1:9" ht="45" x14ac:dyDescent="0.25">
      <c r="A12" s="51" t="s">
        <v>348</v>
      </c>
      <c r="B12" s="141" t="s">
        <v>248</v>
      </c>
      <c r="C12" s="117" t="s">
        <v>249</v>
      </c>
      <c r="D12" s="61" t="s">
        <v>193</v>
      </c>
      <c r="E12" s="67"/>
      <c r="F12" s="92"/>
      <c r="G12" s="92"/>
      <c r="H12" s="92"/>
      <c r="I12" s="84">
        <f t="shared" si="0"/>
        <v>0</v>
      </c>
    </row>
    <row r="13" spans="1:9" ht="45" x14ac:dyDescent="0.25">
      <c r="A13" s="51" t="s">
        <v>349</v>
      </c>
      <c r="B13" s="141" t="s">
        <v>251</v>
      </c>
      <c r="C13" s="117" t="s">
        <v>250</v>
      </c>
      <c r="D13" s="61" t="s">
        <v>193</v>
      </c>
      <c r="E13" s="67"/>
      <c r="F13" s="92"/>
      <c r="G13" s="92"/>
      <c r="H13" s="92"/>
      <c r="I13" s="84">
        <f t="shared" si="0"/>
        <v>0</v>
      </c>
    </row>
    <row r="14" spans="1:9" ht="90" customHeight="1" x14ac:dyDescent="0.25">
      <c r="A14" s="95" t="s">
        <v>591</v>
      </c>
      <c r="B14" s="95"/>
      <c r="C14" s="95"/>
      <c r="D14" s="95"/>
      <c r="E14" s="95"/>
      <c r="F14" s="95"/>
      <c r="G14" s="95"/>
      <c r="H14" s="95"/>
      <c r="I14" s="95"/>
    </row>
    <row r="15" spans="1:9" ht="15" customHeight="1" x14ac:dyDescent="0.25">
      <c r="A15" s="112"/>
      <c r="B15" s="112"/>
      <c r="C15" s="112"/>
      <c r="D15" s="112"/>
      <c r="E15" s="112"/>
      <c r="F15" s="112"/>
      <c r="G15" s="112"/>
      <c r="H15" s="112"/>
      <c r="I15" s="112"/>
    </row>
  </sheetData>
  <sheetProtection password="F990" sheet="1" objects="1" scenarios="1"/>
  <mergeCells count="9">
    <mergeCell ref="A14:I14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8"/>
  <sheetViews>
    <sheetView view="pageBreakPreview" topLeftCell="A19" zoomScaleNormal="90" zoomScaleSheetLayoutView="100" workbookViewId="0">
      <selection activeCell="N32" sqref="N32"/>
    </sheetView>
  </sheetViews>
  <sheetFormatPr defaultRowHeight="15" x14ac:dyDescent="0.25"/>
  <cols>
    <col min="1" max="5" width="9.140625" style="2"/>
    <col min="6" max="6" width="9.5703125" style="2" bestFit="1" customWidth="1"/>
    <col min="7" max="7" width="8.7109375" style="2" customWidth="1"/>
    <col min="8" max="8" width="12.85546875" style="2" customWidth="1"/>
    <col min="9" max="9" width="14.140625" style="2" customWidth="1"/>
    <col min="10" max="16384" width="9.140625" style="2"/>
  </cols>
  <sheetData>
    <row r="1" spans="1:9" ht="90" customHeight="1" x14ac:dyDescent="0.25">
      <c r="A1" s="142" t="s">
        <v>677</v>
      </c>
      <c r="B1" s="142"/>
      <c r="C1" s="142"/>
      <c r="D1" s="142"/>
      <c r="E1" s="142"/>
      <c r="F1" s="142"/>
      <c r="G1" s="142"/>
      <c r="H1" s="142"/>
      <c r="I1" s="142"/>
    </row>
    <row r="2" spans="1:9" ht="18.75" x14ac:dyDescent="0.25">
      <c r="A2" s="157" t="s">
        <v>619</v>
      </c>
      <c r="B2" s="158"/>
      <c r="C2" s="158"/>
      <c r="D2" s="158"/>
      <c r="E2" s="158"/>
      <c r="F2" s="158"/>
      <c r="G2" s="158"/>
      <c r="H2" s="158"/>
      <c r="I2" s="158"/>
    </row>
    <row r="3" spans="1:9" x14ac:dyDescent="0.25">
      <c r="A3" s="159" t="s">
        <v>11</v>
      </c>
      <c r="B3" s="143"/>
      <c r="C3" s="144"/>
      <c r="D3" s="144"/>
      <c r="E3" s="144"/>
      <c r="F3" s="144"/>
      <c r="G3" s="144"/>
      <c r="H3" s="145"/>
      <c r="I3" s="160" t="s">
        <v>15</v>
      </c>
    </row>
    <row r="4" spans="1:9" x14ac:dyDescent="0.25">
      <c r="A4" s="159" t="s">
        <v>12</v>
      </c>
      <c r="B4" s="143"/>
      <c r="C4" s="144"/>
      <c r="D4" s="144"/>
      <c r="E4" s="144"/>
      <c r="F4" s="144"/>
      <c r="G4" s="144"/>
      <c r="H4" s="145"/>
      <c r="I4" s="161">
        <f>I23</f>
        <v>0.24666704095238123</v>
      </c>
    </row>
    <row r="5" spans="1:9" x14ac:dyDescent="0.25">
      <c r="A5" s="159" t="s">
        <v>13</v>
      </c>
      <c r="B5" s="143"/>
      <c r="C5" s="144"/>
      <c r="D5" s="144"/>
      <c r="E5" s="144"/>
      <c r="F5" s="144"/>
      <c r="G5" s="144"/>
      <c r="H5" s="145"/>
      <c r="I5" s="162"/>
    </row>
    <row r="6" spans="1:9" x14ac:dyDescent="0.25">
      <c r="A6" s="159" t="s">
        <v>14</v>
      </c>
      <c r="B6" s="146"/>
      <c r="C6" s="147"/>
      <c r="D6" s="147"/>
      <c r="E6" s="147"/>
      <c r="F6" s="147"/>
      <c r="G6" s="147"/>
      <c r="H6" s="148"/>
      <c r="I6" s="163"/>
    </row>
    <row r="7" spans="1:9" ht="15.75" customHeight="1" x14ac:dyDescent="0.25">
      <c r="A7" s="164" t="s">
        <v>620</v>
      </c>
      <c r="B7" s="165"/>
      <c r="C7" s="165"/>
      <c r="D7" s="165"/>
      <c r="E7" s="165"/>
      <c r="F7" s="165"/>
      <c r="G7" s="165"/>
      <c r="H7" s="165"/>
      <c r="I7" s="165"/>
    </row>
    <row r="8" spans="1:9" ht="15.75" customHeight="1" thickBot="1" x14ac:dyDescent="0.3">
      <c r="A8" s="21" t="s">
        <v>434</v>
      </c>
      <c r="B8" s="166" t="s">
        <v>444</v>
      </c>
      <c r="C8" s="167"/>
      <c r="D8" s="167"/>
      <c r="E8" s="167"/>
      <c r="F8" s="167"/>
      <c r="G8" s="167"/>
      <c r="H8" s="167"/>
      <c r="I8" s="168"/>
    </row>
    <row r="9" spans="1:9" x14ac:dyDescent="0.25">
      <c r="A9" s="169">
        <v>1</v>
      </c>
      <c r="B9" s="170" t="s">
        <v>435</v>
      </c>
      <c r="C9" s="171"/>
      <c r="D9" s="171"/>
      <c r="E9" s="171"/>
      <c r="F9" s="171"/>
      <c r="G9" s="171"/>
      <c r="H9" s="172"/>
      <c r="I9" s="149">
        <v>4.0099999999999997E-2</v>
      </c>
    </row>
    <row r="10" spans="1:9" x14ac:dyDescent="0.25">
      <c r="A10" s="173">
        <v>2</v>
      </c>
      <c r="B10" s="174" t="s">
        <v>436</v>
      </c>
      <c r="C10" s="175"/>
      <c r="D10" s="175"/>
      <c r="E10" s="175"/>
      <c r="F10" s="175"/>
      <c r="G10" s="175"/>
      <c r="H10" s="176"/>
      <c r="I10" s="150">
        <v>4.0000000000000001E-3</v>
      </c>
    </row>
    <row r="11" spans="1:9" x14ac:dyDescent="0.25">
      <c r="A11" s="173">
        <v>3</v>
      </c>
      <c r="B11" s="174" t="s">
        <v>437</v>
      </c>
      <c r="C11" s="175"/>
      <c r="D11" s="175"/>
      <c r="E11" s="175"/>
      <c r="F11" s="175"/>
      <c r="G11" s="175"/>
      <c r="H11" s="176"/>
      <c r="I11" s="151">
        <v>5.5999999999999999E-3</v>
      </c>
    </row>
    <row r="12" spans="1:9" x14ac:dyDescent="0.25">
      <c r="A12" s="173">
        <v>4</v>
      </c>
      <c r="B12" s="174" t="s">
        <v>438</v>
      </c>
      <c r="C12" s="175"/>
      <c r="D12" s="175"/>
      <c r="E12" s="175"/>
      <c r="F12" s="175"/>
      <c r="G12" s="175"/>
      <c r="H12" s="176"/>
      <c r="I12" s="150">
        <v>1.11E-2</v>
      </c>
    </row>
    <row r="13" spans="1:9" x14ac:dyDescent="0.25">
      <c r="A13" s="173">
        <v>5</v>
      </c>
      <c r="B13" s="174" t="s">
        <v>439</v>
      </c>
      <c r="C13" s="175"/>
      <c r="D13" s="175"/>
      <c r="E13" s="175"/>
      <c r="F13" s="175"/>
      <c r="G13" s="175"/>
      <c r="H13" s="176"/>
      <c r="I13" s="150">
        <v>7.2999999999999995E-2</v>
      </c>
    </row>
    <row r="14" spans="1:9" ht="15.75" thickBot="1" x14ac:dyDescent="0.3">
      <c r="A14" s="177">
        <v>6</v>
      </c>
      <c r="B14" s="178" t="s">
        <v>440</v>
      </c>
      <c r="C14" s="179"/>
      <c r="D14" s="179"/>
      <c r="E14" s="179"/>
      <c r="F14" s="179"/>
      <c r="G14" s="179"/>
      <c r="H14" s="180"/>
      <c r="I14" s="152">
        <f>I21</f>
        <v>8.6499999999999994E-2</v>
      </c>
    </row>
    <row r="15" spans="1:9" x14ac:dyDescent="0.25">
      <c r="A15" s="181"/>
      <c r="B15" s="182"/>
      <c r="C15" s="182"/>
      <c r="D15" s="182"/>
      <c r="E15" s="182"/>
      <c r="F15" s="182"/>
      <c r="G15" s="182"/>
      <c r="H15" s="182"/>
      <c r="I15" s="183"/>
    </row>
    <row r="16" spans="1:9" ht="15.75" thickBot="1" x14ac:dyDescent="0.3">
      <c r="A16" s="21" t="s">
        <v>434</v>
      </c>
      <c r="B16" s="166" t="s">
        <v>441</v>
      </c>
      <c r="C16" s="167"/>
      <c r="D16" s="167"/>
      <c r="E16" s="167"/>
      <c r="F16" s="167"/>
      <c r="G16" s="167"/>
      <c r="H16" s="167"/>
      <c r="I16" s="168"/>
    </row>
    <row r="17" spans="1:9" x14ac:dyDescent="0.25">
      <c r="A17" s="173" t="s">
        <v>48</v>
      </c>
      <c r="B17" s="170" t="s">
        <v>428</v>
      </c>
      <c r="C17" s="171"/>
      <c r="D17" s="171"/>
      <c r="E17" s="171"/>
      <c r="F17" s="171"/>
      <c r="G17" s="171"/>
      <c r="H17" s="172"/>
      <c r="I17" s="153">
        <v>0.05</v>
      </c>
    </row>
    <row r="18" spans="1:9" x14ac:dyDescent="0.25">
      <c r="A18" s="173" t="s">
        <v>60</v>
      </c>
      <c r="B18" s="174" t="s">
        <v>425</v>
      </c>
      <c r="C18" s="175"/>
      <c r="D18" s="175"/>
      <c r="E18" s="175"/>
      <c r="F18" s="175"/>
      <c r="G18" s="175"/>
      <c r="H18" s="176"/>
      <c r="I18" s="150">
        <v>6.4999999999999997E-3</v>
      </c>
    </row>
    <row r="19" spans="1:9" x14ac:dyDescent="0.25">
      <c r="A19" s="173" t="s">
        <v>61</v>
      </c>
      <c r="B19" s="174" t="s">
        <v>426</v>
      </c>
      <c r="C19" s="175"/>
      <c r="D19" s="175"/>
      <c r="E19" s="175"/>
      <c r="F19" s="175"/>
      <c r="G19" s="175"/>
      <c r="H19" s="176"/>
      <c r="I19" s="150">
        <v>0.03</v>
      </c>
    </row>
    <row r="20" spans="1:9" ht="15.75" thickBot="1" x14ac:dyDescent="0.3">
      <c r="A20" s="173" t="s">
        <v>98</v>
      </c>
      <c r="B20" s="184" t="s">
        <v>427</v>
      </c>
      <c r="C20" s="185"/>
      <c r="D20" s="185"/>
      <c r="E20" s="185"/>
      <c r="F20" s="185"/>
      <c r="G20" s="185"/>
      <c r="H20" s="186"/>
      <c r="I20" s="150">
        <v>0</v>
      </c>
    </row>
    <row r="21" spans="1:9" ht="15.75" thickBot="1" x14ac:dyDescent="0.3">
      <c r="A21" s="187" t="s">
        <v>442</v>
      </c>
      <c r="B21" s="188"/>
      <c r="C21" s="188"/>
      <c r="D21" s="188"/>
      <c r="E21" s="188"/>
      <c r="F21" s="188"/>
      <c r="G21" s="188"/>
      <c r="H21" s="189"/>
      <c r="I21" s="1">
        <f>SUM(I17:I20)</f>
        <v>8.6499999999999994E-2</v>
      </c>
    </row>
    <row r="22" spans="1:9" ht="15.75" thickBot="1" x14ac:dyDescent="0.3">
      <c r="A22" s="190" t="s">
        <v>443</v>
      </c>
      <c r="B22" s="191"/>
      <c r="C22" s="191"/>
      <c r="D22" s="191"/>
      <c r="E22" s="191"/>
      <c r="F22" s="191"/>
      <c r="G22" s="191"/>
      <c r="H22" s="191"/>
      <c r="I22" s="192"/>
    </row>
    <row r="23" spans="1:9" ht="15.75" thickBot="1" x14ac:dyDescent="0.3">
      <c r="A23" s="193"/>
      <c r="B23" s="194"/>
      <c r="C23" s="194"/>
      <c r="D23" s="194"/>
      <c r="E23" s="194"/>
      <c r="F23" s="194"/>
      <c r="G23" s="194"/>
      <c r="H23" s="195"/>
      <c r="I23" s="196">
        <f>(((1+I9+I10+I11)*(1+I12)*(1+I13))/(1-I14))-1</f>
        <v>0.24666704095238123</v>
      </c>
    </row>
    <row r="24" spans="1:9" x14ac:dyDescent="0.25">
      <c r="A24" s="197"/>
      <c r="B24" s="198"/>
      <c r="C24" s="198"/>
      <c r="D24" s="198"/>
      <c r="E24" s="198"/>
      <c r="F24" s="198"/>
      <c r="G24" s="198"/>
      <c r="H24" s="198"/>
      <c r="I24" s="199"/>
    </row>
    <row r="25" spans="1:9" x14ac:dyDescent="0.25">
      <c r="A25" s="200" t="s">
        <v>433</v>
      </c>
      <c r="B25" s="201"/>
      <c r="C25" s="202"/>
      <c r="D25" s="202"/>
      <c r="E25" s="202"/>
      <c r="F25" s="202"/>
      <c r="G25" s="202"/>
      <c r="H25" s="202"/>
      <c r="I25" s="203"/>
    </row>
    <row r="26" spans="1:9" x14ac:dyDescent="0.25">
      <c r="A26" s="200"/>
      <c r="B26" s="204"/>
      <c r="C26" s="202"/>
      <c r="D26" s="202"/>
      <c r="E26" s="202"/>
      <c r="F26" s="202"/>
      <c r="G26" s="202"/>
      <c r="H26" s="202"/>
      <c r="I26" s="203"/>
    </row>
    <row r="27" spans="1:9" ht="15.75" thickBot="1" x14ac:dyDescent="0.3">
      <c r="A27" s="205"/>
      <c r="B27" s="206"/>
      <c r="C27" s="206"/>
      <c r="D27" s="206"/>
      <c r="E27" s="206"/>
      <c r="F27" s="206"/>
      <c r="G27" s="206"/>
      <c r="H27" s="206"/>
      <c r="I27" s="207"/>
    </row>
    <row r="28" spans="1:9" x14ac:dyDescent="0.25">
      <c r="A28" s="208"/>
      <c r="B28" s="209"/>
      <c r="C28" s="209"/>
      <c r="D28" s="209"/>
      <c r="E28" s="209"/>
      <c r="F28" s="209"/>
      <c r="G28" s="209"/>
      <c r="H28" s="209"/>
      <c r="I28" s="210"/>
    </row>
    <row r="29" spans="1:9" x14ac:dyDescent="0.25">
      <c r="A29" s="211" t="s">
        <v>429</v>
      </c>
      <c r="B29" s="182"/>
      <c r="C29" s="182"/>
      <c r="D29" s="182"/>
      <c r="E29" s="182"/>
      <c r="F29" s="182"/>
      <c r="G29" s="182"/>
      <c r="H29" s="182"/>
      <c r="I29" s="212"/>
    </row>
    <row r="30" spans="1:9" ht="30" customHeight="1" x14ac:dyDescent="0.25">
      <c r="A30" s="154" t="s">
        <v>549</v>
      </c>
      <c r="B30" s="155"/>
      <c r="C30" s="155"/>
      <c r="D30" s="155"/>
      <c r="E30" s="155"/>
      <c r="F30" s="155"/>
      <c r="G30" s="155"/>
      <c r="H30" s="155"/>
      <c r="I30" s="156"/>
    </row>
    <row r="31" spans="1:9" ht="27" customHeight="1" x14ac:dyDescent="0.25">
      <c r="A31" s="213" t="s">
        <v>430</v>
      </c>
      <c r="B31" s="214"/>
      <c r="C31" s="214"/>
      <c r="D31" s="214"/>
      <c r="E31" s="214"/>
      <c r="F31" s="214"/>
      <c r="G31" s="214"/>
      <c r="H31" s="214"/>
      <c r="I31" s="215"/>
    </row>
    <row r="32" spans="1:9" ht="25.5" customHeight="1" x14ac:dyDescent="0.25">
      <c r="A32" s="216" t="s">
        <v>431</v>
      </c>
      <c r="B32" s="217"/>
      <c r="C32" s="217"/>
      <c r="D32" s="217"/>
      <c r="E32" s="217"/>
      <c r="F32" s="217"/>
      <c r="G32" s="217"/>
      <c r="H32" s="217"/>
      <c r="I32" s="218"/>
    </row>
    <row r="33" spans="1:9" ht="38.25" customHeight="1" x14ac:dyDescent="0.25">
      <c r="A33" s="213" t="s">
        <v>432</v>
      </c>
      <c r="B33" s="214"/>
      <c r="C33" s="214"/>
      <c r="D33" s="214"/>
      <c r="E33" s="214"/>
      <c r="F33" s="214"/>
      <c r="G33" s="214"/>
      <c r="H33" s="214"/>
      <c r="I33" s="215"/>
    </row>
    <row r="34" spans="1:9" x14ac:dyDescent="0.25">
      <c r="A34" s="213"/>
      <c r="B34" s="214"/>
      <c r="C34" s="214"/>
      <c r="D34" s="214"/>
      <c r="E34" s="214"/>
      <c r="F34" s="214"/>
      <c r="G34" s="214"/>
      <c r="H34" s="214"/>
      <c r="I34" s="215"/>
    </row>
    <row r="35" spans="1:9" ht="15.75" thickBot="1" x14ac:dyDescent="0.3">
      <c r="A35" s="219" t="s">
        <v>445</v>
      </c>
      <c r="B35" s="220"/>
      <c r="C35" s="220"/>
      <c r="D35" s="220"/>
      <c r="E35" s="220"/>
      <c r="F35" s="220"/>
      <c r="G35" s="220"/>
      <c r="H35" s="220"/>
      <c r="I35" s="221"/>
    </row>
    <row r="36" spans="1:9" x14ac:dyDescent="0.25">
      <c r="A36" s="222"/>
      <c r="B36" s="222"/>
      <c r="C36" s="222"/>
      <c r="D36" s="222"/>
      <c r="E36" s="222"/>
      <c r="F36" s="222"/>
      <c r="G36" s="222"/>
      <c r="H36" s="222"/>
      <c r="I36" s="222"/>
    </row>
    <row r="37" spans="1:9" x14ac:dyDescent="0.25">
      <c r="A37" s="222"/>
      <c r="B37" s="222"/>
      <c r="C37" s="222"/>
      <c r="D37" s="222"/>
      <c r="E37" s="222"/>
      <c r="F37" s="222"/>
      <c r="G37" s="222"/>
      <c r="H37" s="222"/>
      <c r="I37" s="222"/>
    </row>
    <row r="38" spans="1:9" x14ac:dyDescent="0.25">
      <c r="A38" s="222"/>
      <c r="B38" s="222"/>
      <c r="C38" s="222"/>
      <c r="D38" s="222"/>
      <c r="E38" s="222"/>
      <c r="F38" s="222"/>
      <c r="G38" s="222"/>
      <c r="H38" s="222"/>
      <c r="I38" s="222"/>
    </row>
    <row r="39" spans="1:9" x14ac:dyDescent="0.25">
      <c r="A39" s="222"/>
      <c r="B39" s="222"/>
      <c r="C39" s="222"/>
      <c r="D39" s="222"/>
      <c r="E39" s="222"/>
      <c r="F39" s="222"/>
      <c r="G39" s="222"/>
      <c r="H39" s="222"/>
      <c r="I39" s="222"/>
    </row>
    <row r="40" spans="1:9" x14ac:dyDescent="0.25">
      <c r="A40" s="222"/>
      <c r="B40" s="222"/>
      <c r="C40" s="222"/>
      <c r="D40" s="222"/>
      <c r="E40" s="222"/>
      <c r="F40" s="222"/>
      <c r="G40" s="222"/>
      <c r="H40" s="222"/>
      <c r="I40" s="222"/>
    </row>
    <row r="41" spans="1:9" x14ac:dyDescent="0.25">
      <c r="A41" s="222"/>
      <c r="B41" s="222"/>
      <c r="C41" s="222"/>
      <c r="D41" s="222"/>
      <c r="E41" s="222"/>
      <c r="F41" s="222"/>
      <c r="G41" s="222"/>
      <c r="H41" s="222"/>
      <c r="I41" s="222"/>
    </row>
    <row r="42" spans="1:9" x14ac:dyDescent="0.25">
      <c r="A42" s="222"/>
      <c r="B42" s="222"/>
      <c r="C42" s="222"/>
      <c r="D42" s="222"/>
      <c r="E42" s="222"/>
      <c r="F42" s="222"/>
      <c r="G42" s="222"/>
      <c r="H42" s="222"/>
      <c r="I42" s="222"/>
    </row>
    <row r="43" spans="1:9" x14ac:dyDescent="0.25">
      <c r="A43" s="222"/>
      <c r="B43" s="222"/>
      <c r="C43" s="222"/>
      <c r="D43" s="222"/>
      <c r="E43" s="222"/>
      <c r="F43" s="222"/>
      <c r="G43" s="222"/>
      <c r="H43" s="222"/>
      <c r="I43" s="222"/>
    </row>
    <row r="44" spans="1:9" x14ac:dyDescent="0.25">
      <c r="A44" s="222"/>
      <c r="B44" s="222"/>
      <c r="C44" s="222"/>
      <c r="D44" s="222"/>
      <c r="E44" s="222"/>
      <c r="F44" s="222"/>
      <c r="G44" s="222"/>
      <c r="H44" s="222"/>
      <c r="I44" s="222"/>
    </row>
    <row r="45" spans="1:9" x14ac:dyDescent="0.25">
      <c r="A45" s="222"/>
      <c r="B45" s="222"/>
      <c r="C45" s="222"/>
      <c r="D45" s="222"/>
      <c r="E45" s="222"/>
      <c r="F45" s="222"/>
      <c r="G45" s="222"/>
      <c r="H45" s="222"/>
      <c r="I45" s="222"/>
    </row>
    <row r="46" spans="1:9" x14ac:dyDescent="0.25">
      <c r="A46" s="222"/>
      <c r="B46" s="222"/>
      <c r="C46" s="222"/>
      <c r="D46" s="222"/>
      <c r="E46" s="222"/>
      <c r="F46" s="222"/>
      <c r="G46" s="222"/>
      <c r="H46" s="222"/>
      <c r="I46" s="222"/>
    </row>
    <row r="47" spans="1:9" x14ac:dyDescent="0.25">
      <c r="A47" s="222"/>
      <c r="B47" s="222"/>
      <c r="C47" s="222"/>
      <c r="D47" s="222"/>
      <c r="E47" s="222"/>
      <c r="F47" s="222"/>
      <c r="G47" s="222"/>
      <c r="H47" s="222"/>
      <c r="I47" s="222"/>
    </row>
    <row r="48" spans="1:9" ht="90" customHeight="1" x14ac:dyDescent="0.25">
      <c r="A48" s="106" t="s">
        <v>592</v>
      </c>
      <c r="B48" s="106"/>
      <c r="C48" s="106"/>
      <c r="D48" s="106"/>
      <c r="E48" s="106"/>
      <c r="F48" s="106"/>
      <c r="G48" s="106"/>
      <c r="H48" s="106"/>
      <c r="I48" s="106"/>
    </row>
  </sheetData>
  <sheetProtection password="F990" sheet="1" objects="1" scenarios="1"/>
  <mergeCells count="30">
    <mergeCell ref="B19:H19"/>
    <mergeCell ref="B18:H18"/>
    <mergeCell ref="A1:I1"/>
    <mergeCell ref="A48:I48"/>
    <mergeCell ref="B17:H17"/>
    <mergeCell ref="A7:I7"/>
    <mergeCell ref="B8:I8"/>
    <mergeCell ref="B16:I16"/>
    <mergeCell ref="B10:H10"/>
    <mergeCell ref="B9:H9"/>
    <mergeCell ref="A35:I35"/>
    <mergeCell ref="B14:H14"/>
    <mergeCell ref="B13:H13"/>
    <mergeCell ref="B12:H12"/>
    <mergeCell ref="B11:H11"/>
    <mergeCell ref="B20:H20"/>
    <mergeCell ref="A2:I2"/>
    <mergeCell ref="B3:H3"/>
    <mergeCell ref="B4:H4"/>
    <mergeCell ref="I4:I6"/>
    <mergeCell ref="B5:H5"/>
    <mergeCell ref="B6:H6"/>
    <mergeCell ref="A33:I33"/>
    <mergeCell ref="A34:I34"/>
    <mergeCell ref="A22:I22"/>
    <mergeCell ref="A23:H23"/>
    <mergeCell ref="A21:H21"/>
    <mergeCell ref="A32:I32"/>
    <mergeCell ref="A30:I30"/>
    <mergeCell ref="A31:I31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2"/>
  <sheetViews>
    <sheetView view="pageBreakPreview" zoomScale="110" zoomScaleNormal="100" zoomScaleSheetLayoutView="110" workbookViewId="0">
      <selection activeCell="K11" sqref="K11"/>
    </sheetView>
  </sheetViews>
  <sheetFormatPr defaultRowHeight="15" x14ac:dyDescent="0.25"/>
  <cols>
    <col min="1" max="1" width="9.140625" style="2" customWidth="1"/>
    <col min="2" max="2" width="10.5703125" style="2" customWidth="1"/>
    <col min="3" max="3" width="22.140625" style="2" customWidth="1"/>
    <col min="4" max="4" width="20.42578125" style="2" customWidth="1"/>
    <col min="5" max="5" width="24" style="2" customWidth="1"/>
    <col min="6" max="6" width="9.140625" style="2"/>
    <col min="7" max="7" width="14" style="2" customWidth="1"/>
    <col min="8" max="8" width="12.5703125" style="2" customWidth="1"/>
    <col min="9" max="9" width="18.85546875" style="2" bestFit="1" customWidth="1"/>
    <col min="10" max="16384" width="9.140625" style="2"/>
  </cols>
  <sheetData>
    <row r="1" spans="1:9" ht="90" customHeight="1" x14ac:dyDescent="0.25">
      <c r="A1" s="104" t="s">
        <v>677</v>
      </c>
      <c r="B1" s="104"/>
      <c r="C1" s="104"/>
      <c r="D1" s="104"/>
      <c r="E1" s="104"/>
      <c r="F1" s="104"/>
      <c r="G1" s="104"/>
      <c r="H1" s="104"/>
      <c r="I1" s="104"/>
    </row>
    <row r="2" spans="1:9" ht="18.75" x14ac:dyDescent="0.25">
      <c r="A2" s="100" t="s">
        <v>619</v>
      </c>
      <c r="B2" s="100"/>
      <c r="C2" s="100"/>
      <c r="D2" s="100"/>
      <c r="E2" s="100"/>
      <c r="F2" s="100"/>
      <c r="G2" s="100"/>
      <c r="H2" s="100"/>
      <c r="I2" s="100"/>
    </row>
    <row r="3" spans="1:9" x14ac:dyDescent="0.25">
      <c r="A3" s="17" t="s">
        <v>11</v>
      </c>
      <c r="B3" s="101"/>
      <c r="C3" s="101"/>
      <c r="D3" s="101"/>
      <c r="E3" s="101"/>
      <c r="F3" s="101"/>
      <c r="G3" s="101"/>
      <c r="H3" s="101"/>
      <c r="I3" s="20" t="str">
        <f>'PLANILHA ORÇAMENTÁRIA'!H3</f>
        <v>SINAPI</v>
      </c>
    </row>
    <row r="4" spans="1:9" x14ac:dyDescent="0.25">
      <c r="A4" s="17" t="s">
        <v>12</v>
      </c>
      <c r="B4" s="101"/>
      <c r="C4" s="101"/>
      <c r="D4" s="101"/>
      <c r="E4" s="101"/>
      <c r="F4" s="101"/>
      <c r="G4" s="101"/>
      <c r="H4" s="101"/>
      <c r="I4" s="19" t="str">
        <f>'PLANILHA ORÇAMENTÁRIA'!H4</f>
        <v>AP - Janeiro/2018</v>
      </c>
    </row>
    <row r="5" spans="1:9" x14ac:dyDescent="0.25">
      <c r="A5" s="17" t="s">
        <v>13</v>
      </c>
      <c r="B5" s="101"/>
      <c r="C5" s="101"/>
      <c r="D5" s="101"/>
      <c r="E5" s="101"/>
      <c r="F5" s="101"/>
      <c r="G5" s="101"/>
      <c r="H5" s="101"/>
      <c r="I5" s="20" t="str">
        <f>'PLANILHA ORÇAMENTÁRIA'!H5</f>
        <v>SICRO</v>
      </c>
    </row>
    <row r="6" spans="1:9" x14ac:dyDescent="0.25">
      <c r="A6" s="17" t="s">
        <v>14</v>
      </c>
      <c r="B6" s="101"/>
      <c r="C6" s="101"/>
      <c r="D6" s="101"/>
      <c r="E6" s="101"/>
      <c r="F6" s="101"/>
      <c r="G6" s="101"/>
      <c r="H6" s="101"/>
      <c r="I6" s="19" t="str">
        <f>'PLANILHA ORÇAMENTÁRIA'!H6</f>
        <v>AP - Setembro/2017</v>
      </c>
    </row>
    <row r="7" spans="1:9" x14ac:dyDescent="0.25">
      <c r="A7" s="223" t="s">
        <v>447</v>
      </c>
      <c r="B7" s="223"/>
      <c r="C7" s="223"/>
      <c r="D7" s="223"/>
      <c r="E7" s="223"/>
      <c r="F7" s="223"/>
      <c r="G7" s="223"/>
      <c r="H7" s="223"/>
      <c r="I7" s="223"/>
    </row>
    <row r="8" spans="1:9" x14ac:dyDescent="0.25">
      <c r="A8" s="224" t="s">
        <v>448</v>
      </c>
      <c r="B8" s="224"/>
      <c r="C8" s="224"/>
      <c r="D8" s="224"/>
      <c r="E8" s="224"/>
      <c r="F8" s="224"/>
      <c r="G8" s="224"/>
      <c r="H8" s="224"/>
      <c r="I8" s="224"/>
    </row>
    <row r="9" spans="1:9" ht="30" x14ac:dyDescent="0.25">
      <c r="A9" s="21" t="s">
        <v>127</v>
      </c>
      <c r="B9" s="225" t="s">
        <v>600</v>
      </c>
      <c r="C9" s="225"/>
      <c r="D9" s="225"/>
      <c r="E9" s="225"/>
      <c r="F9" s="21" t="s">
        <v>19</v>
      </c>
      <c r="G9" s="21" t="s">
        <v>3</v>
      </c>
      <c r="H9" s="21" t="s">
        <v>237</v>
      </c>
      <c r="I9" s="21" t="s">
        <v>239</v>
      </c>
    </row>
    <row r="10" spans="1:9" ht="15.75" x14ac:dyDescent="0.25">
      <c r="A10" s="51" t="s">
        <v>128</v>
      </c>
      <c r="B10" s="51">
        <v>1379</v>
      </c>
      <c r="C10" s="226" t="s">
        <v>596</v>
      </c>
      <c r="D10" s="226"/>
      <c r="E10" s="226"/>
      <c r="F10" s="54" t="s">
        <v>117</v>
      </c>
      <c r="G10" s="227">
        <v>7.5</v>
      </c>
      <c r="H10" s="227">
        <v>0.59</v>
      </c>
      <c r="I10" s="228">
        <f>G10*H10</f>
        <v>4.4249999999999998</v>
      </c>
    </row>
    <row r="11" spans="1:9" ht="15.75" customHeight="1" x14ac:dyDescent="0.25">
      <c r="A11" s="51" t="s">
        <v>129</v>
      </c>
      <c r="B11" s="51">
        <v>370</v>
      </c>
      <c r="C11" s="229" t="s">
        <v>597</v>
      </c>
      <c r="D11" s="229"/>
      <c r="E11" s="229"/>
      <c r="F11" s="54" t="s">
        <v>29</v>
      </c>
      <c r="G11" s="227">
        <v>0.01</v>
      </c>
      <c r="H11" s="227">
        <v>55</v>
      </c>
      <c r="I11" s="228">
        <f t="shared" ref="I11:I14" si="0">G11*H11</f>
        <v>0.55000000000000004</v>
      </c>
    </row>
    <row r="12" spans="1:9" ht="15.75" customHeight="1" x14ac:dyDescent="0.25">
      <c r="A12" s="51" t="s">
        <v>130</v>
      </c>
      <c r="B12" s="51">
        <v>38135</v>
      </c>
      <c r="C12" s="229" t="s">
        <v>598</v>
      </c>
      <c r="D12" s="229"/>
      <c r="E12" s="229"/>
      <c r="F12" s="54" t="s">
        <v>19</v>
      </c>
      <c r="G12" s="227">
        <v>1.02</v>
      </c>
      <c r="H12" s="227">
        <v>53.55</v>
      </c>
      <c r="I12" s="228">
        <f t="shared" si="0"/>
        <v>54.620999999999995</v>
      </c>
    </row>
    <row r="13" spans="1:9" ht="15.75" customHeight="1" x14ac:dyDescent="0.25">
      <c r="A13" s="51" t="s">
        <v>131</v>
      </c>
      <c r="B13" s="51">
        <v>88309</v>
      </c>
      <c r="C13" s="229" t="s">
        <v>599</v>
      </c>
      <c r="D13" s="229"/>
      <c r="E13" s="229"/>
      <c r="F13" s="54" t="s">
        <v>118</v>
      </c>
      <c r="G13" s="227">
        <v>0.6</v>
      </c>
      <c r="H13" s="227">
        <v>16.71</v>
      </c>
      <c r="I13" s="228">
        <f t="shared" si="0"/>
        <v>10.026</v>
      </c>
    </row>
    <row r="14" spans="1:9" ht="15.75" x14ac:dyDescent="0.25">
      <c r="A14" s="51" t="s">
        <v>132</v>
      </c>
      <c r="B14" s="51">
        <v>88316</v>
      </c>
      <c r="C14" s="229" t="s">
        <v>595</v>
      </c>
      <c r="D14" s="229"/>
      <c r="E14" s="229"/>
      <c r="F14" s="54" t="s">
        <v>118</v>
      </c>
      <c r="G14" s="227">
        <v>0.5</v>
      </c>
      <c r="H14" s="227">
        <v>12.44</v>
      </c>
      <c r="I14" s="228">
        <f t="shared" si="0"/>
        <v>6.22</v>
      </c>
    </row>
    <row r="15" spans="1:9" ht="16.5" customHeight="1" x14ac:dyDescent="0.25">
      <c r="A15" s="230" t="s">
        <v>50</v>
      </c>
      <c r="B15" s="230"/>
      <c r="C15" s="230"/>
      <c r="D15" s="230"/>
      <c r="E15" s="230"/>
      <c r="F15" s="230"/>
      <c r="G15" s="230"/>
      <c r="H15" s="230"/>
      <c r="I15" s="228">
        <f>SUM(I10:I14)</f>
        <v>75.841999999999999</v>
      </c>
    </row>
    <row r="16" spans="1:9" ht="90" customHeight="1" x14ac:dyDescent="0.25">
      <c r="A16" s="95" t="s">
        <v>592</v>
      </c>
      <c r="B16" s="95"/>
      <c r="C16" s="95"/>
      <c r="D16" s="95"/>
      <c r="E16" s="95"/>
      <c r="F16" s="95"/>
      <c r="G16" s="95"/>
      <c r="H16" s="95"/>
      <c r="I16" s="95"/>
    </row>
    <row r="17" spans="1:9" ht="15" customHeight="1" x14ac:dyDescent="0.25">
      <c r="A17" s="112"/>
      <c r="B17" s="112"/>
      <c r="C17" s="112"/>
      <c r="D17" s="112"/>
      <c r="E17" s="112"/>
      <c r="F17" s="112"/>
      <c r="G17" s="112"/>
      <c r="H17" s="112"/>
      <c r="I17" s="112"/>
    </row>
    <row r="18" spans="1:9" ht="15.75" customHeight="1" x14ac:dyDescent="0.25"/>
    <row r="19" spans="1:9" ht="15.75" customHeight="1" x14ac:dyDescent="0.25"/>
    <row r="20" spans="1:9" ht="15.75" customHeight="1" x14ac:dyDescent="0.25"/>
    <row r="21" spans="1:9" ht="15.75" customHeight="1" x14ac:dyDescent="0.25"/>
    <row r="22" spans="1:9" ht="15.75" customHeight="1" x14ac:dyDescent="0.25"/>
  </sheetData>
  <sheetProtection password="F990" sheet="1" objects="1" scenarios="1"/>
  <mergeCells count="16">
    <mergeCell ref="A1:I1"/>
    <mergeCell ref="A2:I2"/>
    <mergeCell ref="B3:H3"/>
    <mergeCell ref="B4:H4"/>
    <mergeCell ref="B5:H5"/>
    <mergeCell ref="A16:I16"/>
    <mergeCell ref="C12:E12"/>
    <mergeCell ref="C11:E11"/>
    <mergeCell ref="B9:E9"/>
    <mergeCell ref="B6:H6"/>
    <mergeCell ref="A15:H15"/>
    <mergeCell ref="A7:I7"/>
    <mergeCell ref="A8:I8"/>
    <mergeCell ref="C10:E10"/>
    <mergeCell ref="C14:E14"/>
    <mergeCell ref="C13:E13"/>
  </mergeCells>
  <pageMargins left="0.511811024" right="0.511811024" top="0.78740157499999996" bottom="0.78740157499999996" header="0.31496062000000002" footer="0.31496062000000002"/>
  <pageSetup paperSize="9" scale="6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5"/>
  <sheetViews>
    <sheetView view="pageBreakPreview" zoomScale="60" zoomScaleNormal="70" workbookViewId="0">
      <selection activeCell="A7" activeCellId="3" sqref="A2:M2 A3:A6 L3:M6 A7:M34"/>
    </sheetView>
  </sheetViews>
  <sheetFormatPr defaultRowHeight="15" x14ac:dyDescent="0.25"/>
  <cols>
    <col min="1" max="1" width="11.28515625" style="2" bestFit="1" customWidth="1"/>
    <col min="2" max="2" width="70.7109375" style="2" bestFit="1" customWidth="1"/>
    <col min="3" max="3" width="20.28515625" style="2" customWidth="1"/>
    <col min="4" max="4" width="9.28515625" style="2" customWidth="1"/>
    <col min="5" max="5" width="21.28515625" style="231" customWidth="1"/>
    <col min="6" max="6" width="8.5703125" style="231" customWidth="1"/>
    <col min="7" max="7" width="21.85546875" style="231" customWidth="1"/>
    <col min="8" max="8" width="7.85546875" style="231" customWidth="1"/>
    <col min="9" max="9" width="20.140625" style="231" customWidth="1"/>
    <col min="10" max="10" width="9.140625" style="231"/>
    <col min="11" max="11" width="19.85546875" style="231" customWidth="1"/>
    <col min="12" max="12" width="9.140625" style="231"/>
    <col min="13" max="13" width="24" style="231" customWidth="1"/>
    <col min="14" max="14" width="10.28515625" style="2" customWidth="1"/>
    <col min="15" max="15" width="13" style="2" customWidth="1"/>
    <col min="16" max="16384" width="9.140625" style="2"/>
  </cols>
  <sheetData>
    <row r="1" spans="1:13" ht="90" customHeight="1" x14ac:dyDescent="0.25">
      <c r="A1" s="104" t="s">
        <v>677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18.75" x14ac:dyDescent="0.25">
      <c r="A2" s="100" t="s">
        <v>621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x14ac:dyDescent="0.25">
      <c r="A3" s="27" t="s">
        <v>11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3" t="s">
        <v>15</v>
      </c>
      <c r="M3" s="20" t="str">
        <f>'PLANILHA ORÇAMENTÁRIA'!H3</f>
        <v>SINAPI</v>
      </c>
    </row>
    <row r="4" spans="1:13" x14ac:dyDescent="0.25">
      <c r="A4" s="27" t="s">
        <v>12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3"/>
      <c r="M4" s="19" t="str">
        <f>'PLANILHA ORÇAMENTÁRIA'!H4</f>
        <v>AP - Janeiro/2018</v>
      </c>
    </row>
    <row r="5" spans="1:13" x14ac:dyDescent="0.25">
      <c r="A5" s="27" t="s">
        <v>13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5">
        <f>BDI!I23</f>
        <v>0.24666704095238123</v>
      </c>
      <c r="M5" s="20" t="str">
        <f>'PLANILHA ORÇAMENTÁRIA'!H5</f>
        <v>SICRO</v>
      </c>
    </row>
    <row r="6" spans="1:13" x14ac:dyDescent="0.25">
      <c r="A6" s="27" t="s">
        <v>14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5"/>
      <c r="M6" s="19" t="str">
        <f>'PLANILHA ORÇAMENTÁRIA'!H6</f>
        <v>AP - Setembro/2017</v>
      </c>
    </row>
    <row r="7" spans="1:13" x14ac:dyDescent="0.25">
      <c r="A7" s="224" t="s">
        <v>363</v>
      </c>
      <c r="B7" s="224" t="s">
        <v>364</v>
      </c>
      <c r="C7" s="224" t="s">
        <v>365</v>
      </c>
      <c r="D7" s="224"/>
      <c r="E7" s="224" t="s">
        <v>366</v>
      </c>
      <c r="F7" s="224"/>
      <c r="G7" s="224" t="s">
        <v>367</v>
      </c>
      <c r="H7" s="224"/>
      <c r="I7" s="224" t="s">
        <v>368</v>
      </c>
      <c r="J7" s="232"/>
      <c r="K7" s="224" t="s">
        <v>369</v>
      </c>
      <c r="L7" s="232"/>
      <c r="M7" s="224" t="s">
        <v>50</v>
      </c>
    </row>
    <row r="8" spans="1:13" x14ac:dyDescent="0.25">
      <c r="A8" s="224"/>
      <c r="B8" s="224"/>
      <c r="C8" s="224"/>
      <c r="D8" s="224"/>
      <c r="E8" s="224"/>
      <c r="F8" s="224"/>
      <c r="G8" s="224"/>
      <c r="H8" s="224"/>
      <c r="I8" s="232"/>
      <c r="J8" s="232"/>
      <c r="K8" s="232"/>
      <c r="L8" s="232"/>
      <c r="M8" s="232"/>
    </row>
    <row r="9" spans="1:13" x14ac:dyDescent="0.25">
      <c r="A9" s="224"/>
      <c r="B9" s="224"/>
      <c r="C9" s="233" t="s">
        <v>370</v>
      </c>
      <c r="D9" s="233" t="s">
        <v>371</v>
      </c>
      <c r="E9" s="233" t="s">
        <v>370</v>
      </c>
      <c r="F9" s="233" t="s">
        <v>371</v>
      </c>
      <c r="G9" s="233" t="s">
        <v>370</v>
      </c>
      <c r="H9" s="233" t="s">
        <v>371</v>
      </c>
      <c r="I9" s="233" t="s">
        <v>370</v>
      </c>
      <c r="J9" s="233" t="s">
        <v>371</v>
      </c>
      <c r="K9" s="233" t="s">
        <v>370</v>
      </c>
      <c r="L9" s="233" t="s">
        <v>371</v>
      </c>
      <c r="M9" s="233" t="s">
        <v>370</v>
      </c>
    </row>
    <row r="10" spans="1:13" x14ac:dyDescent="0.25">
      <c r="A10" s="20">
        <v>1</v>
      </c>
      <c r="B10" s="139" t="str">
        <f>'[1]PLANILHA ORÇAMENTÁRIA'!C9</f>
        <v>ADMINISTRAÇÃO LOCAL DA OBRA</v>
      </c>
      <c r="C10" s="234" t="e">
        <f>'PLANILHA ORÇAMENTÁRIA'!#REF!</f>
        <v>#REF!</v>
      </c>
      <c r="D10" s="235">
        <v>1</v>
      </c>
      <c r="E10" s="236" t="e">
        <f>$C$10/4</f>
        <v>#REF!</v>
      </c>
      <c r="F10" s="237" t="e">
        <f>E10/$C$10</f>
        <v>#REF!</v>
      </c>
      <c r="G10" s="236" t="e">
        <f>$C$10/4</f>
        <v>#REF!</v>
      </c>
      <c r="H10" s="237" t="e">
        <f>G10/$C$10</f>
        <v>#REF!</v>
      </c>
      <c r="I10" s="236" t="e">
        <f>$C$10/4</f>
        <v>#REF!</v>
      </c>
      <c r="J10" s="237" t="e">
        <f>I10/$C$10</f>
        <v>#REF!</v>
      </c>
      <c r="K10" s="236" t="e">
        <f>$C$10/4</f>
        <v>#REF!</v>
      </c>
      <c r="L10" s="237" t="e">
        <f>K10/$C$10</f>
        <v>#REF!</v>
      </c>
      <c r="M10" s="238" t="e">
        <f>E10+G10+I10+K10</f>
        <v>#REF!</v>
      </c>
    </row>
    <row r="11" spans="1:13" x14ac:dyDescent="0.25">
      <c r="A11" s="20"/>
      <c r="B11" s="139"/>
      <c r="C11" s="92"/>
      <c r="D11" s="239"/>
      <c r="E11" s="240"/>
      <c r="F11" s="240"/>
      <c r="G11" s="240"/>
      <c r="H11" s="240"/>
      <c r="I11" s="240"/>
      <c r="J11" s="240"/>
      <c r="K11" s="240"/>
      <c r="L11" s="240"/>
      <c r="M11" s="241"/>
    </row>
    <row r="12" spans="1:13" x14ac:dyDescent="0.25">
      <c r="A12" s="20">
        <v>2</v>
      </c>
      <c r="B12" s="139" t="str">
        <f>'[1]PLANILHA ORÇAMENTÁRIA'!C12</f>
        <v>MOBILIZAÇÃO E DESMOBILIZAÇÃO DE EQUIPAMENTOS</v>
      </c>
      <c r="C12" s="234" t="e">
        <f>'PLANILHA ORÇAMENTÁRIA'!#REF!</f>
        <v>#REF!</v>
      </c>
      <c r="D12" s="235">
        <v>1</v>
      </c>
      <c r="E12" s="236" t="e">
        <f>$C$12/2</f>
        <v>#REF!</v>
      </c>
      <c r="F12" s="237" t="e">
        <f>E12/$C$12</f>
        <v>#REF!</v>
      </c>
      <c r="G12" s="241"/>
      <c r="H12" s="241"/>
      <c r="I12" s="241"/>
      <c r="J12" s="241"/>
      <c r="K12" s="236" t="e">
        <f>$C$12/2</f>
        <v>#REF!</v>
      </c>
      <c r="L12" s="237" t="e">
        <f>K12/$C$12</f>
        <v>#REF!</v>
      </c>
      <c r="M12" s="238" t="e">
        <f>E12+G12+I12+K12</f>
        <v>#REF!</v>
      </c>
    </row>
    <row r="13" spans="1:13" x14ac:dyDescent="0.25">
      <c r="A13" s="20"/>
      <c r="B13" s="139"/>
      <c r="C13" s="92"/>
      <c r="D13" s="239"/>
      <c r="E13" s="240"/>
      <c r="F13" s="240"/>
      <c r="G13" s="241"/>
      <c r="H13" s="241"/>
      <c r="I13" s="241"/>
      <c r="J13" s="241"/>
      <c r="K13" s="240"/>
      <c r="L13" s="240"/>
      <c r="M13" s="241"/>
    </row>
    <row r="14" spans="1:13" x14ac:dyDescent="0.25">
      <c r="A14" s="20">
        <v>3</v>
      </c>
      <c r="B14" s="139" t="str">
        <f>'[1]PLANILHA ORÇAMENTÁRIA'!C15</f>
        <v>SERVIÇOS PRELIMINARES</v>
      </c>
      <c r="C14" s="234" t="e">
        <f>'PLANILHA ORÇAMENTÁRIA'!#REF!</f>
        <v>#REF!</v>
      </c>
      <c r="D14" s="235">
        <v>1</v>
      </c>
      <c r="E14" s="238" t="e">
        <f>C14</f>
        <v>#REF!</v>
      </c>
      <c r="F14" s="237" t="e">
        <f>E14/$C$14</f>
        <v>#REF!</v>
      </c>
      <c r="G14" s="241"/>
      <c r="H14" s="241"/>
      <c r="I14" s="241"/>
      <c r="J14" s="241"/>
      <c r="K14" s="241"/>
      <c r="L14" s="241"/>
      <c r="M14" s="238" t="e">
        <f>E14+G14+I14+K14</f>
        <v>#REF!</v>
      </c>
    </row>
    <row r="15" spans="1:13" x14ac:dyDescent="0.25">
      <c r="A15" s="20"/>
      <c r="B15" s="139"/>
      <c r="C15" s="92"/>
      <c r="D15" s="239"/>
      <c r="E15" s="240"/>
      <c r="F15" s="240"/>
      <c r="G15" s="241"/>
      <c r="H15" s="241"/>
      <c r="I15" s="241"/>
      <c r="J15" s="241"/>
      <c r="K15" s="241"/>
      <c r="L15" s="241"/>
      <c r="M15" s="241"/>
    </row>
    <row r="16" spans="1:13" x14ac:dyDescent="0.25">
      <c r="A16" s="20">
        <v>4</v>
      </c>
      <c r="B16" s="139" t="str">
        <f>'[1]PLANILHA ORÇAMENTÁRIA'!C30</f>
        <v>TERRAPLANAGEM</v>
      </c>
      <c r="C16" s="234" t="e">
        <f>'PLANILHA ORÇAMENTÁRIA'!#REF!</f>
        <v>#REF!</v>
      </c>
      <c r="D16" s="235">
        <v>1</v>
      </c>
      <c r="E16" s="242" t="e">
        <f>$C$16/3</f>
        <v>#REF!</v>
      </c>
      <c r="F16" s="243" t="e">
        <f>E16/$C$16</f>
        <v>#REF!</v>
      </c>
      <c r="G16" s="242" t="e">
        <f>$C$16/3</f>
        <v>#REF!</v>
      </c>
      <c r="H16" s="243" t="e">
        <f>G16/$C$16</f>
        <v>#REF!</v>
      </c>
      <c r="I16" s="242" t="e">
        <f>$C$16/3</f>
        <v>#REF!</v>
      </c>
      <c r="J16" s="243" t="e">
        <f>I16/$C$16</f>
        <v>#REF!</v>
      </c>
      <c r="K16" s="241"/>
      <c r="L16" s="241"/>
      <c r="M16" s="238" t="e">
        <f>E16+G16+I16+K16</f>
        <v>#REF!</v>
      </c>
    </row>
    <row r="17" spans="1:13" x14ac:dyDescent="0.25">
      <c r="A17" s="20"/>
      <c r="B17" s="139"/>
      <c r="C17" s="92"/>
      <c r="D17" s="239"/>
      <c r="E17" s="240"/>
      <c r="F17" s="240"/>
      <c r="G17" s="240"/>
      <c r="H17" s="240"/>
      <c r="I17" s="240"/>
      <c r="J17" s="240"/>
      <c r="K17" s="241"/>
      <c r="L17" s="241"/>
      <c r="M17" s="241"/>
    </row>
    <row r="18" spans="1:13" x14ac:dyDescent="0.25">
      <c r="A18" s="20">
        <v>5</v>
      </c>
      <c r="B18" s="139" t="str">
        <f>'[1]PLANILHA ORÇAMENTÁRIA'!C43</f>
        <v>PAVIMENTAÇÃO</v>
      </c>
      <c r="C18" s="234" t="e">
        <f>'PLANILHA ORÇAMENTÁRIA'!#REF!</f>
        <v>#REF!</v>
      </c>
      <c r="D18" s="235">
        <v>1</v>
      </c>
      <c r="E18" s="241"/>
      <c r="F18" s="241"/>
      <c r="G18" s="244" t="e">
        <f>$C$18/3</f>
        <v>#REF!</v>
      </c>
      <c r="H18" s="245" t="e">
        <f>G18/$C$18</f>
        <v>#REF!</v>
      </c>
      <c r="I18" s="244" t="e">
        <f>$C$18/3</f>
        <v>#REF!</v>
      </c>
      <c r="J18" s="245" t="e">
        <f>I18/$C$18</f>
        <v>#REF!</v>
      </c>
      <c r="K18" s="244" t="e">
        <f>$C$18/3</f>
        <v>#REF!</v>
      </c>
      <c r="L18" s="245" t="e">
        <f>K18/$C$18</f>
        <v>#REF!</v>
      </c>
      <c r="M18" s="238" t="e">
        <f>E18+G18+I18+K18</f>
        <v>#REF!</v>
      </c>
    </row>
    <row r="19" spans="1:13" x14ac:dyDescent="0.25">
      <c r="A19" s="20"/>
      <c r="B19" s="139"/>
      <c r="C19" s="92"/>
      <c r="D19" s="239"/>
      <c r="E19" s="241"/>
      <c r="F19" s="241"/>
      <c r="G19" s="240"/>
      <c r="H19" s="240"/>
      <c r="I19" s="240"/>
      <c r="J19" s="240"/>
      <c r="K19" s="240"/>
      <c r="L19" s="240"/>
      <c r="M19" s="241"/>
    </row>
    <row r="20" spans="1:13" x14ac:dyDescent="0.25">
      <c r="A20" s="20">
        <v>6</v>
      </c>
      <c r="B20" s="139" t="str">
        <f>'[1]PLANILHA ORÇAMENTÁRIA'!C57</f>
        <v>TRANSPORTE</v>
      </c>
      <c r="C20" s="234" t="e">
        <f>'PLANILHA ORÇAMENTÁRIA'!#REF!</f>
        <v>#REF!</v>
      </c>
      <c r="D20" s="235">
        <v>1</v>
      </c>
      <c r="E20" s="244" t="e">
        <f>$C$20/4</f>
        <v>#REF!</v>
      </c>
      <c r="F20" s="243" t="e">
        <f>E20/$C$20</f>
        <v>#REF!</v>
      </c>
      <c r="G20" s="244" t="e">
        <f>$C$20/4</f>
        <v>#REF!</v>
      </c>
      <c r="H20" s="243" t="e">
        <f>G20/$C$20</f>
        <v>#REF!</v>
      </c>
      <c r="I20" s="244" t="e">
        <f>$C$20/4</f>
        <v>#REF!</v>
      </c>
      <c r="J20" s="243" t="e">
        <f>I20/$C$20</f>
        <v>#REF!</v>
      </c>
      <c r="K20" s="244" t="e">
        <f>$C$20/4</f>
        <v>#REF!</v>
      </c>
      <c r="L20" s="243" t="e">
        <f>K20/$C$20</f>
        <v>#REF!</v>
      </c>
      <c r="M20" s="238" t="e">
        <f>E20+G20+I20+K20</f>
        <v>#REF!</v>
      </c>
    </row>
    <row r="21" spans="1:13" x14ac:dyDescent="0.25">
      <c r="A21" s="20"/>
      <c r="B21" s="139"/>
      <c r="C21" s="92"/>
      <c r="D21" s="239"/>
      <c r="E21" s="240"/>
      <c r="F21" s="240"/>
      <c r="G21" s="240"/>
      <c r="H21" s="240"/>
      <c r="I21" s="240"/>
      <c r="J21" s="240"/>
      <c r="K21" s="240"/>
      <c r="L21" s="240"/>
      <c r="M21" s="241"/>
    </row>
    <row r="22" spans="1:13" x14ac:dyDescent="0.25">
      <c r="A22" s="20">
        <v>7</v>
      </c>
      <c r="B22" s="139" t="str">
        <f>'[1]PLANILHA ORÇAMENTÁRIA'!C71</f>
        <v>DRENAGEM SUPERFICIAL - GUIAS E SARJETAS</v>
      </c>
      <c r="C22" s="234" t="e">
        <f>'PLANILHA ORÇAMENTÁRIA'!#REF!</f>
        <v>#REF!</v>
      </c>
      <c r="D22" s="235">
        <v>1</v>
      </c>
      <c r="E22" s="241"/>
      <c r="F22" s="241"/>
      <c r="G22" s="241"/>
      <c r="H22" s="241"/>
      <c r="I22" s="244" t="e">
        <f>$C$22/2</f>
        <v>#REF!</v>
      </c>
      <c r="J22" s="243" t="e">
        <f>I22/$C$22</f>
        <v>#REF!</v>
      </c>
      <c r="K22" s="244" t="e">
        <f>$C$22/2</f>
        <v>#REF!</v>
      </c>
      <c r="L22" s="243" t="e">
        <f>K22/$C$22</f>
        <v>#REF!</v>
      </c>
      <c r="M22" s="238" t="e">
        <f>E22+G22+I22+K22</f>
        <v>#REF!</v>
      </c>
    </row>
    <row r="23" spans="1:13" x14ac:dyDescent="0.25">
      <c r="A23" s="20"/>
      <c r="B23" s="139"/>
      <c r="C23" s="92"/>
      <c r="D23" s="239"/>
      <c r="E23" s="241"/>
      <c r="F23" s="241"/>
      <c r="G23" s="241"/>
      <c r="H23" s="241"/>
      <c r="I23" s="240"/>
      <c r="J23" s="240"/>
      <c r="K23" s="240"/>
      <c r="L23" s="240"/>
      <c r="M23" s="241"/>
    </row>
    <row r="24" spans="1:13" x14ac:dyDescent="0.25">
      <c r="A24" s="20">
        <v>8</v>
      </c>
      <c r="B24" s="139" t="str">
        <f>'[1]PLANILHA ORÇAMENTÁRIA'!C90</f>
        <v>DRENAGEM SUPERFICIAL  - BUEIROS E POÇOS DE VISITAS</v>
      </c>
      <c r="C24" s="234" t="e">
        <f>'PLANILHA ORÇAMENTÁRIA'!#REF!</f>
        <v>#REF!</v>
      </c>
      <c r="D24" s="235">
        <v>1</v>
      </c>
      <c r="E24" s="241"/>
      <c r="F24" s="241"/>
      <c r="G24" s="244" t="e">
        <f>$C$24/2</f>
        <v>#REF!</v>
      </c>
      <c r="H24" s="243" t="e">
        <f>G24/$C$24</f>
        <v>#REF!</v>
      </c>
      <c r="I24" s="244" t="e">
        <f>$C$24/2</f>
        <v>#REF!</v>
      </c>
      <c r="J24" s="243" t="e">
        <f>I24/$C$24</f>
        <v>#REF!</v>
      </c>
      <c r="K24" s="241"/>
      <c r="L24" s="241"/>
      <c r="M24" s="238" t="e">
        <f>E24+G24+I24+K24</f>
        <v>#REF!</v>
      </c>
    </row>
    <row r="25" spans="1:13" x14ac:dyDescent="0.25">
      <c r="A25" s="20"/>
      <c r="B25" s="139"/>
      <c r="C25" s="92"/>
      <c r="D25" s="239"/>
      <c r="E25" s="241"/>
      <c r="F25" s="241"/>
      <c r="G25" s="240"/>
      <c r="H25" s="240"/>
      <c r="I25" s="240"/>
      <c r="J25" s="240"/>
      <c r="K25" s="246"/>
      <c r="L25" s="246"/>
      <c r="M25" s="241"/>
    </row>
    <row r="26" spans="1:13" x14ac:dyDescent="0.25">
      <c r="A26" s="20">
        <v>9</v>
      </c>
      <c r="B26" s="139" t="str">
        <f>'[1]PLANILHA ORÇAMENTÁRIA'!C207</f>
        <v>CALÇADA EM CONCRETO</v>
      </c>
      <c r="C26" s="234" t="e">
        <f>'PLANILHA ORÇAMENTÁRIA'!#REF!</f>
        <v>#REF!</v>
      </c>
      <c r="D26" s="235">
        <v>1</v>
      </c>
      <c r="E26" s="241"/>
      <c r="F26" s="241"/>
      <c r="G26" s="241"/>
      <c r="H26" s="241"/>
      <c r="I26" s="241"/>
      <c r="J26" s="241"/>
      <c r="K26" s="238" t="e">
        <f>C26</f>
        <v>#REF!</v>
      </c>
      <c r="L26" s="237" t="e">
        <f>K26/$C$26</f>
        <v>#REF!</v>
      </c>
      <c r="M26" s="238" t="e">
        <f>E26+G26+I26+K26</f>
        <v>#REF!</v>
      </c>
    </row>
    <row r="27" spans="1:13" x14ac:dyDescent="0.25">
      <c r="A27" s="20"/>
      <c r="B27" s="139"/>
      <c r="C27" s="92"/>
      <c r="D27" s="239"/>
      <c r="E27" s="241"/>
      <c r="F27" s="241"/>
      <c r="G27" s="241"/>
      <c r="H27" s="241"/>
      <c r="I27" s="241"/>
      <c r="J27" s="241"/>
      <c r="K27" s="240"/>
      <c r="L27" s="240"/>
      <c r="M27" s="241"/>
    </row>
    <row r="28" spans="1:13" x14ac:dyDescent="0.25">
      <c r="A28" s="20">
        <v>10</v>
      </c>
      <c r="B28" s="139" t="str">
        <f>'[1]PLANILHA ORÇAMENTÁRIA'!C214</f>
        <v>SINALIZAÇÃO VIÁRIA</v>
      </c>
      <c r="C28" s="234" t="e">
        <f>'PLANILHA ORÇAMENTÁRIA'!#REF!</f>
        <v>#REF!</v>
      </c>
      <c r="D28" s="235">
        <v>1</v>
      </c>
      <c r="E28" s="241"/>
      <c r="F28" s="241"/>
      <c r="G28" s="241"/>
      <c r="H28" s="241"/>
      <c r="I28" s="241"/>
      <c r="J28" s="241"/>
      <c r="K28" s="238" t="e">
        <f>C28</f>
        <v>#REF!</v>
      </c>
      <c r="L28" s="237" t="e">
        <f>K28/$C$28</f>
        <v>#REF!</v>
      </c>
      <c r="M28" s="238" t="e">
        <f>E28+G28+I28+K28</f>
        <v>#REF!</v>
      </c>
    </row>
    <row r="29" spans="1:13" x14ac:dyDescent="0.25">
      <c r="A29" s="20"/>
      <c r="B29" s="139"/>
      <c r="C29" s="92"/>
      <c r="D29" s="239"/>
      <c r="E29" s="241"/>
      <c r="F29" s="241"/>
      <c r="G29" s="241"/>
      <c r="H29" s="241"/>
      <c r="I29" s="241"/>
      <c r="J29" s="241"/>
      <c r="K29" s="240"/>
      <c r="L29" s="240"/>
      <c r="M29" s="241"/>
    </row>
    <row r="30" spans="1:13" x14ac:dyDescent="0.25">
      <c r="A30" s="20">
        <v>11</v>
      </c>
      <c r="B30" s="139" t="str">
        <f>'[1]PLANILHA ORÇAMENTÁRIA'!C218</f>
        <v>IDENTIFICAÇÃO VIÁRIA</v>
      </c>
      <c r="C30" s="234" t="e">
        <f>'PLANILHA ORÇAMENTÁRIA'!#REF!</f>
        <v>#REF!</v>
      </c>
      <c r="D30" s="235">
        <v>1</v>
      </c>
      <c r="E30" s="241"/>
      <c r="F30" s="241"/>
      <c r="G30" s="241"/>
      <c r="H30" s="241"/>
      <c r="I30" s="241"/>
      <c r="J30" s="241"/>
      <c r="K30" s="238" t="e">
        <f>C30</f>
        <v>#REF!</v>
      </c>
      <c r="L30" s="237" t="e">
        <f>K30/$C$30</f>
        <v>#REF!</v>
      </c>
      <c r="M30" s="238" t="e">
        <f>E30+G30+I30+K30</f>
        <v>#REF!</v>
      </c>
    </row>
    <row r="31" spans="1:13" x14ac:dyDescent="0.25">
      <c r="A31" s="247"/>
      <c r="B31" s="247"/>
      <c r="C31" s="247"/>
      <c r="D31" s="247"/>
      <c r="E31" s="20"/>
      <c r="F31" s="20"/>
      <c r="G31" s="20"/>
      <c r="H31" s="20"/>
      <c r="I31" s="20"/>
      <c r="J31" s="20"/>
      <c r="K31" s="248"/>
      <c r="L31" s="248"/>
      <c r="M31" s="20"/>
    </row>
    <row r="32" spans="1:13" x14ac:dyDescent="0.25">
      <c r="A32" s="249" t="s">
        <v>372</v>
      </c>
      <c r="B32" s="249"/>
      <c r="C32" s="249"/>
      <c r="D32" s="249"/>
      <c r="E32" s="250" t="e">
        <f>E10+E12+E14+E16+E18+E20+E22+E24+E26+E28+E30</f>
        <v>#REF!</v>
      </c>
      <c r="F32" s="250"/>
      <c r="G32" s="250" t="e">
        <f>G10+G12+G14+G16+G18+G20+G22+G24+G26+G28+G30</f>
        <v>#REF!</v>
      </c>
      <c r="H32" s="250"/>
      <c r="I32" s="250" t="e">
        <f>I10+I12+I14+I16+I18+I20+I22+I24+I26+I28+I30</f>
        <v>#REF!</v>
      </c>
      <c r="J32" s="250"/>
      <c r="K32" s="250" t="e">
        <f>K10+K12+K14+K16+K18+K20+K22+K24+K26+K28+K30</f>
        <v>#REF!</v>
      </c>
      <c r="L32" s="250"/>
      <c r="M32" s="250" t="e">
        <f>M10+M12+M14+M16+M18+M20+M22+M24+M26+M28+M30</f>
        <v>#REF!</v>
      </c>
    </row>
    <row r="33" spans="1:13" x14ac:dyDescent="0.25">
      <c r="A33" s="249" t="s">
        <v>373</v>
      </c>
      <c r="B33" s="249"/>
      <c r="C33" s="249"/>
      <c r="D33" s="249"/>
      <c r="E33" s="250" t="e">
        <f>E32</f>
        <v>#REF!</v>
      </c>
      <c r="F33" s="250"/>
      <c r="G33" s="250" t="e">
        <f>G32+E33</f>
        <v>#REF!</v>
      </c>
      <c r="H33" s="250"/>
      <c r="I33" s="250" t="e">
        <f>I32+G33</f>
        <v>#REF!</v>
      </c>
      <c r="J33" s="250"/>
      <c r="K33" s="250" t="e">
        <f>K32+I33</f>
        <v>#REF!</v>
      </c>
      <c r="L33" s="250"/>
      <c r="M33" s="250" t="e">
        <f>M32</f>
        <v>#REF!</v>
      </c>
    </row>
    <row r="34" spans="1:13" ht="90" customHeight="1" x14ac:dyDescent="0.25">
      <c r="A34" s="95" t="s">
        <v>591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</row>
    <row r="35" spans="1:13" ht="15" customHeight="1" x14ac:dyDescent="0.2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</row>
  </sheetData>
  <sheetProtection password="F990" sheet="1" objects="1" scenarios="1"/>
  <mergeCells count="43">
    <mergeCell ref="A33:D33"/>
    <mergeCell ref="A32:D32"/>
    <mergeCell ref="A34:M34"/>
    <mergeCell ref="K19:L19"/>
    <mergeCell ref="E21:F21"/>
    <mergeCell ref="G21:H21"/>
    <mergeCell ref="I21:J21"/>
    <mergeCell ref="K21:L21"/>
    <mergeCell ref="K29:L29"/>
    <mergeCell ref="K31:L31"/>
    <mergeCell ref="I23:J23"/>
    <mergeCell ref="K23:L23"/>
    <mergeCell ref="G25:H25"/>
    <mergeCell ref="I25:J25"/>
    <mergeCell ref="K27:L27"/>
    <mergeCell ref="E15:F15"/>
    <mergeCell ref="E17:F17"/>
    <mergeCell ref="G17:H17"/>
    <mergeCell ref="I17:J17"/>
    <mergeCell ref="G19:H19"/>
    <mergeCell ref="I19:J19"/>
    <mergeCell ref="E11:F11"/>
    <mergeCell ref="G11:H11"/>
    <mergeCell ref="I11:J11"/>
    <mergeCell ref="K11:L11"/>
    <mergeCell ref="E13:F13"/>
    <mergeCell ref="K13:L13"/>
    <mergeCell ref="I7:J8"/>
    <mergeCell ref="K7:L8"/>
    <mergeCell ref="A1:M1"/>
    <mergeCell ref="A2:M2"/>
    <mergeCell ref="L3:L4"/>
    <mergeCell ref="L5:L6"/>
    <mergeCell ref="M7:M8"/>
    <mergeCell ref="C7:D8"/>
    <mergeCell ref="B7:B9"/>
    <mergeCell ref="A7:A9"/>
    <mergeCell ref="E7:F8"/>
    <mergeCell ref="G7:H8"/>
    <mergeCell ref="B3:K3"/>
    <mergeCell ref="B4:K4"/>
    <mergeCell ref="B5:K5"/>
    <mergeCell ref="B6:K6"/>
  </mergeCells>
  <pageMargins left="0.511811024" right="0.511811024" top="0.78740157499999996" bottom="0.78740157499999996" header="0.31496062000000002" footer="0.31496062000000002"/>
  <pageSetup paperSize="9" scale="36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6"/>
  <sheetViews>
    <sheetView view="pageBreakPreview" zoomScale="60" zoomScaleNormal="100" workbookViewId="0">
      <selection activeCell="Q10" sqref="Q10"/>
    </sheetView>
  </sheetViews>
  <sheetFormatPr defaultRowHeight="15" x14ac:dyDescent="0.25"/>
  <cols>
    <col min="1" max="1" width="12" style="2" bestFit="1" customWidth="1"/>
    <col min="2" max="2" width="35.5703125" style="2" bestFit="1" customWidth="1"/>
    <col min="3" max="3" width="35.5703125" style="2" customWidth="1"/>
    <col min="4" max="4" width="17.28515625" style="2" customWidth="1"/>
    <col min="5" max="5" width="22.28515625" style="2" customWidth="1"/>
    <col min="6" max="16384" width="9.140625" style="2"/>
  </cols>
  <sheetData>
    <row r="1" spans="1:5" ht="90" customHeight="1" x14ac:dyDescent="0.25">
      <c r="A1" s="104" t="s">
        <v>677</v>
      </c>
      <c r="B1" s="104"/>
      <c r="C1" s="104"/>
      <c r="D1" s="104"/>
      <c r="E1" s="104"/>
    </row>
    <row r="2" spans="1:5" ht="18.75" x14ac:dyDescent="0.25">
      <c r="A2" s="100" t="s">
        <v>482</v>
      </c>
      <c r="B2" s="100"/>
      <c r="C2" s="100"/>
      <c r="D2" s="100"/>
      <c r="E2" s="100"/>
    </row>
    <row r="3" spans="1:5" x14ac:dyDescent="0.25">
      <c r="A3" s="27" t="s">
        <v>11</v>
      </c>
      <c r="B3" s="101"/>
      <c r="C3" s="101"/>
      <c r="D3" s="103" t="s">
        <v>15</v>
      </c>
      <c r="E3" s="20" t="str">
        <f>'PLANILHA ORÇAMENTÁRIA'!H3</f>
        <v>SINAPI</v>
      </c>
    </row>
    <row r="4" spans="1:5" x14ac:dyDescent="0.25">
      <c r="A4" s="27" t="s">
        <v>12</v>
      </c>
      <c r="B4" s="101"/>
      <c r="C4" s="101"/>
      <c r="D4" s="103"/>
      <c r="E4" s="19" t="str">
        <f>'PLANILHA ORÇAMENTÁRIA'!H4</f>
        <v>AP - Janeiro/2018</v>
      </c>
    </row>
    <row r="5" spans="1:5" x14ac:dyDescent="0.25">
      <c r="A5" s="27" t="s">
        <v>13</v>
      </c>
      <c r="B5" s="101"/>
      <c r="C5" s="101"/>
      <c r="D5" s="105">
        <f>BDI!I23</f>
        <v>0.24666704095238123</v>
      </c>
      <c r="E5" s="20" t="str">
        <f>'PLANILHA ORÇAMENTÁRIA'!H5</f>
        <v>SICRO</v>
      </c>
    </row>
    <row r="6" spans="1:5" x14ac:dyDescent="0.25">
      <c r="A6" s="27" t="s">
        <v>14</v>
      </c>
      <c r="B6" s="101"/>
      <c r="C6" s="101"/>
      <c r="D6" s="105"/>
      <c r="E6" s="19" t="str">
        <f>'PLANILHA ORÇAMENTÁRIA'!H6</f>
        <v>AP - Setembro/2017</v>
      </c>
    </row>
    <row r="7" spans="1:5" x14ac:dyDescent="0.25">
      <c r="A7" s="224" t="s">
        <v>483</v>
      </c>
      <c r="B7" s="224"/>
      <c r="C7" s="224"/>
      <c r="D7" s="224"/>
      <c r="E7" s="224"/>
    </row>
    <row r="8" spans="1:5" ht="15" customHeight="1" x14ac:dyDescent="0.25">
      <c r="A8" s="254" t="s">
        <v>1</v>
      </c>
      <c r="B8" s="254" t="s">
        <v>484</v>
      </c>
      <c r="C8" s="254"/>
      <c r="D8" s="254" t="s">
        <v>676</v>
      </c>
      <c r="E8" s="254"/>
    </row>
    <row r="9" spans="1:5" x14ac:dyDescent="0.25">
      <c r="A9" s="254"/>
      <c r="B9" s="254"/>
      <c r="C9" s="254"/>
      <c r="D9" s="21" t="s">
        <v>485</v>
      </c>
      <c r="E9" s="21" t="s">
        <v>486</v>
      </c>
    </row>
    <row r="10" spans="1:5" x14ac:dyDescent="0.25">
      <c r="A10" s="224" t="s">
        <v>487</v>
      </c>
      <c r="B10" s="224"/>
      <c r="C10" s="224"/>
      <c r="D10" s="224"/>
      <c r="E10" s="224"/>
    </row>
    <row r="11" spans="1:5" x14ac:dyDescent="0.25">
      <c r="A11" s="255" t="s">
        <v>488</v>
      </c>
      <c r="B11" s="256" t="s">
        <v>489</v>
      </c>
      <c r="C11" s="256"/>
      <c r="D11" s="251"/>
      <c r="E11" s="251"/>
    </row>
    <row r="12" spans="1:5" x14ac:dyDescent="0.25">
      <c r="A12" s="255" t="s">
        <v>490</v>
      </c>
      <c r="B12" s="256" t="s">
        <v>491</v>
      </c>
      <c r="C12" s="256"/>
      <c r="D12" s="251"/>
      <c r="E12" s="251"/>
    </row>
    <row r="13" spans="1:5" x14ac:dyDescent="0.25">
      <c r="A13" s="255" t="s">
        <v>492</v>
      </c>
      <c r="B13" s="256" t="s">
        <v>493</v>
      </c>
      <c r="C13" s="256"/>
      <c r="D13" s="251"/>
      <c r="E13" s="251"/>
    </row>
    <row r="14" spans="1:5" x14ac:dyDescent="0.25">
      <c r="A14" s="255" t="s">
        <v>494</v>
      </c>
      <c r="B14" s="256" t="s">
        <v>495</v>
      </c>
      <c r="C14" s="256"/>
      <c r="D14" s="251"/>
      <c r="E14" s="251"/>
    </row>
    <row r="15" spans="1:5" x14ac:dyDescent="0.25">
      <c r="A15" s="255" t="s">
        <v>496</v>
      </c>
      <c r="B15" s="256" t="s">
        <v>497</v>
      </c>
      <c r="C15" s="256"/>
      <c r="D15" s="251"/>
      <c r="E15" s="251"/>
    </row>
    <row r="16" spans="1:5" x14ac:dyDescent="0.25">
      <c r="A16" s="255" t="s">
        <v>498</v>
      </c>
      <c r="B16" s="256" t="s">
        <v>499</v>
      </c>
      <c r="C16" s="256"/>
      <c r="D16" s="251"/>
      <c r="E16" s="251"/>
    </row>
    <row r="17" spans="1:5" x14ac:dyDescent="0.25">
      <c r="A17" s="255" t="s">
        <v>500</v>
      </c>
      <c r="B17" s="256" t="s">
        <v>501</v>
      </c>
      <c r="C17" s="256"/>
      <c r="D17" s="251"/>
      <c r="E17" s="251"/>
    </row>
    <row r="18" spans="1:5" x14ac:dyDescent="0.25">
      <c r="A18" s="255" t="s">
        <v>502</v>
      </c>
      <c r="B18" s="256" t="s">
        <v>503</v>
      </c>
      <c r="C18" s="256"/>
      <c r="D18" s="251"/>
      <c r="E18" s="251"/>
    </row>
    <row r="19" spans="1:5" x14ac:dyDescent="0.25">
      <c r="A19" s="255" t="s">
        <v>504</v>
      </c>
      <c r="B19" s="256" t="s">
        <v>505</v>
      </c>
      <c r="C19" s="256"/>
      <c r="D19" s="251"/>
      <c r="E19" s="251"/>
    </row>
    <row r="20" spans="1:5" x14ac:dyDescent="0.25">
      <c r="A20" s="21" t="s">
        <v>506</v>
      </c>
      <c r="B20" s="254" t="s">
        <v>507</v>
      </c>
      <c r="C20" s="254"/>
      <c r="D20" s="257">
        <f>SUM(D11:D19)</f>
        <v>0</v>
      </c>
      <c r="E20" s="257">
        <f>SUM(E11:E19)</f>
        <v>0</v>
      </c>
    </row>
    <row r="21" spans="1:5" x14ac:dyDescent="0.25">
      <c r="A21" s="224" t="s">
        <v>508</v>
      </c>
      <c r="B21" s="224"/>
      <c r="C21" s="224"/>
      <c r="D21" s="224"/>
      <c r="E21" s="224"/>
    </row>
    <row r="22" spans="1:5" x14ac:dyDescent="0.25">
      <c r="A22" s="255" t="s">
        <v>509</v>
      </c>
      <c r="B22" s="256" t="s">
        <v>510</v>
      </c>
      <c r="C22" s="256"/>
      <c r="D22" s="251"/>
      <c r="E22" s="252"/>
    </row>
    <row r="23" spans="1:5" x14ac:dyDescent="0.25">
      <c r="A23" s="255" t="s">
        <v>511</v>
      </c>
      <c r="B23" s="256" t="s">
        <v>512</v>
      </c>
      <c r="C23" s="256"/>
      <c r="D23" s="251"/>
      <c r="E23" s="252"/>
    </row>
    <row r="24" spans="1:5" x14ac:dyDescent="0.25">
      <c r="A24" s="255" t="s">
        <v>513</v>
      </c>
      <c r="B24" s="256" t="s">
        <v>514</v>
      </c>
      <c r="C24" s="256"/>
      <c r="D24" s="251"/>
      <c r="E24" s="251"/>
    </row>
    <row r="25" spans="1:5" x14ac:dyDescent="0.25">
      <c r="A25" s="255" t="s">
        <v>515</v>
      </c>
      <c r="B25" s="256" t="s">
        <v>516</v>
      </c>
      <c r="C25" s="256"/>
      <c r="D25" s="251"/>
      <c r="E25" s="251"/>
    </row>
    <row r="26" spans="1:5" x14ac:dyDescent="0.25">
      <c r="A26" s="255" t="s">
        <v>517</v>
      </c>
      <c r="B26" s="256" t="s">
        <v>518</v>
      </c>
      <c r="C26" s="256"/>
      <c r="D26" s="251"/>
      <c r="E26" s="251"/>
    </row>
    <row r="27" spans="1:5" x14ac:dyDescent="0.25">
      <c r="A27" s="255" t="s">
        <v>519</v>
      </c>
      <c r="B27" s="256" t="s">
        <v>520</v>
      </c>
      <c r="C27" s="256"/>
      <c r="D27" s="251"/>
      <c r="E27" s="251"/>
    </row>
    <row r="28" spans="1:5" x14ac:dyDescent="0.25">
      <c r="A28" s="255" t="s">
        <v>521</v>
      </c>
      <c r="B28" s="256" t="s">
        <v>522</v>
      </c>
      <c r="C28" s="256"/>
      <c r="D28" s="251"/>
      <c r="E28" s="252"/>
    </row>
    <row r="29" spans="1:5" x14ac:dyDescent="0.25">
      <c r="A29" s="255" t="s">
        <v>523</v>
      </c>
      <c r="B29" s="256" t="s">
        <v>524</v>
      </c>
      <c r="C29" s="256"/>
      <c r="D29" s="251"/>
      <c r="E29" s="251"/>
    </row>
    <row r="30" spans="1:5" x14ac:dyDescent="0.25">
      <c r="A30" s="255" t="s">
        <v>525</v>
      </c>
      <c r="B30" s="256" t="s">
        <v>526</v>
      </c>
      <c r="C30" s="256"/>
      <c r="D30" s="251"/>
      <c r="E30" s="251"/>
    </row>
    <row r="31" spans="1:5" x14ac:dyDescent="0.25">
      <c r="A31" s="255" t="s">
        <v>527</v>
      </c>
      <c r="B31" s="256" t="s">
        <v>528</v>
      </c>
      <c r="C31" s="256"/>
      <c r="D31" s="251"/>
      <c r="E31" s="251"/>
    </row>
    <row r="32" spans="1:5" x14ac:dyDescent="0.25">
      <c r="A32" s="21" t="s">
        <v>529</v>
      </c>
      <c r="B32" s="254" t="s">
        <v>507</v>
      </c>
      <c r="C32" s="254"/>
      <c r="D32" s="257">
        <f>SUM(D22:D31)</f>
        <v>0</v>
      </c>
      <c r="E32" s="257">
        <f>SUM(E22:E31)</f>
        <v>0</v>
      </c>
    </row>
    <row r="33" spans="1:9" x14ac:dyDescent="0.25">
      <c r="A33" s="224" t="s">
        <v>530</v>
      </c>
      <c r="B33" s="224"/>
      <c r="C33" s="224"/>
      <c r="D33" s="224"/>
      <c r="E33" s="224"/>
    </row>
    <row r="34" spans="1:9" x14ac:dyDescent="0.25">
      <c r="A34" s="255" t="s">
        <v>531</v>
      </c>
      <c r="B34" s="256" t="s">
        <v>532</v>
      </c>
      <c r="C34" s="256"/>
      <c r="D34" s="251"/>
      <c r="E34" s="251"/>
    </row>
    <row r="35" spans="1:9" x14ac:dyDescent="0.25">
      <c r="A35" s="255" t="s">
        <v>533</v>
      </c>
      <c r="B35" s="256" t="s">
        <v>534</v>
      </c>
      <c r="C35" s="256"/>
      <c r="D35" s="251"/>
      <c r="E35" s="251"/>
    </row>
    <row r="36" spans="1:9" x14ac:dyDescent="0.25">
      <c r="A36" s="255" t="s">
        <v>535</v>
      </c>
      <c r="B36" s="256" t="s">
        <v>536</v>
      </c>
      <c r="C36" s="256"/>
      <c r="D36" s="251"/>
      <c r="E36" s="251"/>
    </row>
    <row r="37" spans="1:9" x14ac:dyDescent="0.25">
      <c r="A37" s="255" t="s">
        <v>537</v>
      </c>
      <c r="B37" s="256" t="s">
        <v>538</v>
      </c>
      <c r="C37" s="256"/>
      <c r="D37" s="251"/>
      <c r="E37" s="251"/>
    </row>
    <row r="38" spans="1:9" x14ac:dyDescent="0.25">
      <c r="A38" s="255" t="s">
        <v>539</v>
      </c>
      <c r="B38" s="256" t="s">
        <v>540</v>
      </c>
      <c r="C38" s="256"/>
      <c r="D38" s="251"/>
      <c r="E38" s="251"/>
    </row>
    <row r="39" spans="1:9" x14ac:dyDescent="0.25">
      <c r="A39" s="21" t="s">
        <v>541</v>
      </c>
      <c r="B39" s="254" t="s">
        <v>507</v>
      </c>
      <c r="C39" s="254"/>
      <c r="D39" s="257">
        <f>SUM(D34:D38)</f>
        <v>0</v>
      </c>
      <c r="E39" s="257">
        <f>SUM(E34:E38)</f>
        <v>0</v>
      </c>
    </row>
    <row r="40" spans="1:9" x14ac:dyDescent="0.25">
      <c r="A40" s="224" t="s">
        <v>542</v>
      </c>
      <c r="B40" s="224"/>
      <c r="C40" s="224"/>
      <c r="D40" s="224"/>
      <c r="E40" s="224"/>
    </row>
    <row r="41" spans="1:9" x14ac:dyDescent="0.25">
      <c r="A41" s="255" t="s">
        <v>543</v>
      </c>
      <c r="B41" s="256" t="s">
        <v>544</v>
      </c>
      <c r="C41" s="256"/>
      <c r="D41" s="251"/>
      <c r="E41" s="251"/>
    </row>
    <row r="42" spans="1:9" ht="37.5" customHeight="1" x14ac:dyDescent="0.25">
      <c r="A42" s="255" t="s">
        <v>545</v>
      </c>
      <c r="B42" s="258" t="s">
        <v>546</v>
      </c>
      <c r="C42" s="258"/>
      <c r="D42" s="253"/>
      <c r="E42" s="253"/>
    </row>
    <row r="43" spans="1:9" x14ac:dyDescent="0.25">
      <c r="A43" s="21" t="s">
        <v>547</v>
      </c>
      <c r="B43" s="254" t="s">
        <v>507</v>
      </c>
      <c r="C43" s="254"/>
      <c r="D43" s="257">
        <f>SUM(D41:D42)</f>
        <v>0</v>
      </c>
      <c r="E43" s="257">
        <f>SUM(E41:E42)</f>
        <v>0</v>
      </c>
    </row>
    <row r="44" spans="1:9" x14ac:dyDescent="0.25">
      <c r="A44" s="224" t="s">
        <v>548</v>
      </c>
      <c r="B44" s="224"/>
      <c r="C44" s="224"/>
      <c r="D44" s="259">
        <f>D20+D32+D39+D43</f>
        <v>0</v>
      </c>
      <c r="E44" s="259">
        <f>E20+E32+E39+E43</f>
        <v>0</v>
      </c>
    </row>
    <row r="45" spans="1:9" ht="90" customHeight="1" x14ac:dyDescent="0.25">
      <c r="A45" s="95" t="s">
        <v>592</v>
      </c>
      <c r="B45" s="95"/>
      <c r="C45" s="95"/>
      <c r="D45" s="95"/>
      <c r="E45" s="95"/>
      <c r="F45" s="112"/>
      <c r="G45" s="112"/>
      <c r="H45" s="112"/>
      <c r="I45" s="112"/>
    </row>
    <row r="46" spans="1:9" ht="15" customHeight="1" x14ac:dyDescent="0.25">
      <c r="A46" s="112"/>
      <c r="B46" s="112"/>
      <c r="C46" s="112"/>
      <c r="D46" s="112"/>
      <c r="E46" s="112"/>
      <c r="F46" s="112"/>
      <c r="G46" s="112"/>
      <c r="H46" s="112"/>
      <c r="I46" s="112"/>
    </row>
  </sheetData>
  <sheetProtection password="F990" sheet="1" objects="1" scenarios="1"/>
  <mergeCells count="48">
    <mergeCell ref="A1:E1"/>
    <mergeCell ref="A45:E45"/>
    <mergeCell ref="B8:C9"/>
    <mergeCell ref="B20:C20"/>
    <mergeCell ref="B32:C32"/>
    <mergeCell ref="B39:C39"/>
    <mergeCell ref="B43:C43"/>
    <mergeCell ref="A44:C44"/>
    <mergeCell ref="B42:C42"/>
    <mergeCell ref="B27:C27"/>
    <mergeCell ref="B28:C28"/>
    <mergeCell ref="B29:C29"/>
    <mergeCell ref="B30:C30"/>
    <mergeCell ref="B31:C31"/>
    <mergeCell ref="B34:C34"/>
    <mergeCell ref="B35:C35"/>
    <mergeCell ref="B36:C36"/>
    <mergeCell ref="B37:C37"/>
    <mergeCell ref="B38:C38"/>
    <mergeCell ref="B41:C41"/>
    <mergeCell ref="B11:C11"/>
    <mergeCell ref="B23:C23"/>
    <mergeCell ref="B24:C24"/>
    <mergeCell ref="B25:C25"/>
    <mergeCell ref="B26:C26"/>
    <mergeCell ref="A33:E33"/>
    <mergeCell ref="A40:E40"/>
    <mergeCell ref="B22:C22"/>
    <mergeCell ref="B17:C17"/>
    <mergeCell ref="B16:C16"/>
    <mergeCell ref="B15:C15"/>
    <mergeCell ref="B14:C14"/>
    <mergeCell ref="A21:E21"/>
    <mergeCell ref="A2:E2"/>
    <mergeCell ref="D3:D4"/>
    <mergeCell ref="D5:D6"/>
    <mergeCell ref="B19:C19"/>
    <mergeCell ref="B18:C18"/>
    <mergeCell ref="B13:C13"/>
    <mergeCell ref="B12:C12"/>
    <mergeCell ref="A8:A9"/>
    <mergeCell ref="D8:E8"/>
    <mergeCell ref="A10:E10"/>
    <mergeCell ref="B6:C6"/>
    <mergeCell ref="B5:C5"/>
    <mergeCell ref="B4:C4"/>
    <mergeCell ref="B3:C3"/>
    <mergeCell ref="A7:E7"/>
  </mergeCells>
  <pageMargins left="0.511811024" right="0.511811024" top="0.78740157499999996" bottom="0.78740157499999996" header="0.31496062000000002" footer="0.31496062000000002"/>
  <pageSetup paperSize="9" scale="7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A13" activeCellId="6" sqref="A2:J2 A3:A6 I3:J6 A7:J9 A10:E12 H10:J12 A13:J15"/>
    </sheetView>
  </sheetViews>
  <sheetFormatPr defaultRowHeight="15" x14ac:dyDescent="0.25"/>
  <cols>
    <col min="1" max="3" width="9.140625" style="2"/>
    <col min="4" max="4" width="65.85546875" style="2" bestFit="1" customWidth="1"/>
    <col min="5" max="5" width="6.28515625" style="2" bestFit="1" customWidth="1"/>
    <col min="6" max="6" width="10.140625" style="2" bestFit="1" customWidth="1"/>
    <col min="7" max="7" width="9.7109375" style="2" bestFit="1" customWidth="1"/>
    <col min="8" max="8" width="14.28515625" style="2" bestFit="1" customWidth="1"/>
    <col min="9" max="9" width="10.5703125" style="2" customWidth="1"/>
    <col min="10" max="10" width="18.85546875" style="2" bestFit="1" customWidth="1"/>
    <col min="11" max="16384" width="9.140625" style="2"/>
  </cols>
  <sheetData>
    <row r="1" spans="1:10" ht="90" customHeight="1" x14ac:dyDescent="0.25">
      <c r="A1" s="97" t="s">
        <v>677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8.75" x14ac:dyDescent="0.25">
      <c r="A2" s="100" t="s">
        <v>619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 x14ac:dyDescent="0.25">
      <c r="A3" s="17" t="s">
        <v>11</v>
      </c>
      <c r="B3" s="101"/>
      <c r="C3" s="101"/>
      <c r="D3" s="101"/>
      <c r="E3" s="101"/>
      <c r="F3" s="101"/>
      <c r="G3" s="101"/>
      <c r="H3" s="101"/>
      <c r="I3" s="18" t="s">
        <v>15</v>
      </c>
      <c r="J3" s="18" t="str">
        <f>'PLANILHA ORÇAMENTÁRIA'!H3</f>
        <v>SINAPI</v>
      </c>
    </row>
    <row r="4" spans="1:10" x14ac:dyDescent="0.25">
      <c r="A4" s="17" t="s">
        <v>12</v>
      </c>
      <c r="B4" s="101"/>
      <c r="C4" s="101"/>
      <c r="D4" s="101"/>
      <c r="E4" s="101"/>
      <c r="F4" s="101"/>
      <c r="G4" s="101"/>
      <c r="H4" s="101"/>
      <c r="I4" s="102">
        <f>BDI!I4</f>
        <v>0.24666704095238123</v>
      </c>
      <c r="J4" s="19" t="str">
        <f>'PLANILHA ORÇAMENTÁRIA'!H4</f>
        <v>AP - Janeiro/2018</v>
      </c>
    </row>
    <row r="5" spans="1:10" x14ac:dyDescent="0.25">
      <c r="A5" s="17" t="s">
        <v>13</v>
      </c>
      <c r="B5" s="101"/>
      <c r="C5" s="101"/>
      <c r="D5" s="101"/>
      <c r="E5" s="101"/>
      <c r="F5" s="101"/>
      <c r="G5" s="101"/>
      <c r="H5" s="101"/>
      <c r="I5" s="103"/>
      <c r="J5" s="18" t="str">
        <f>'PLANILHA ORÇAMENTÁRIA'!H5</f>
        <v>SICRO</v>
      </c>
    </row>
    <row r="6" spans="1:10" x14ac:dyDescent="0.25">
      <c r="A6" s="17" t="s">
        <v>14</v>
      </c>
      <c r="B6" s="101"/>
      <c r="C6" s="101"/>
      <c r="D6" s="101"/>
      <c r="E6" s="101"/>
      <c r="F6" s="101"/>
      <c r="G6" s="101"/>
      <c r="H6" s="101"/>
      <c r="I6" s="103"/>
      <c r="J6" s="19" t="str">
        <f>'PLANILHA ORÇAMENTÁRIA'!H6</f>
        <v>AP - Setembro/2017</v>
      </c>
    </row>
    <row r="7" spans="1:10" ht="15.75" x14ac:dyDescent="0.25">
      <c r="A7" s="99" t="s">
        <v>374</v>
      </c>
      <c r="B7" s="99"/>
      <c r="C7" s="99"/>
      <c r="D7" s="99"/>
      <c r="E7" s="99"/>
      <c r="F7" s="99"/>
      <c r="G7" s="99"/>
      <c r="H7" s="99"/>
      <c r="I7" s="99"/>
      <c r="J7" s="99"/>
    </row>
    <row r="8" spans="1:10" ht="15.75" x14ac:dyDescent="0.25">
      <c r="A8" s="99" t="s">
        <v>415</v>
      </c>
      <c r="B8" s="99"/>
      <c r="C8" s="99"/>
      <c r="D8" s="99"/>
      <c r="E8" s="99"/>
      <c r="F8" s="99"/>
      <c r="G8" s="99"/>
      <c r="H8" s="99"/>
      <c r="I8" s="99"/>
      <c r="J8" s="99"/>
    </row>
    <row r="9" spans="1:10" s="6" customFormat="1" ht="30" x14ac:dyDescent="0.25">
      <c r="A9" s="21" t="s">
        <v>363</v>
      </c>
      <c r="B9" s="21" t="s">
        <v>381</v>
      </c>
      <c r="C9" s="21" t="s">
        <v>1</v>
      </c>
      <c r="D9" s="21" t="s">
        <v>417</v>
      </c>
      <c r="E9" s="21" t="s">
        <v>421</v>
      </c>
      <c r="F9" s="21" t="s">
        <v>416</v>
      </c>
      <c r="G9" s="21" t="s">
        <v>418</v>
      </c>
      <c r="H9" s="21" t="s">
        <v>419</v>
      </c>
      <c r="I9" s="21" t="s">
        <v>379</v>
      </c>
      <c r="J9" s="21" t="s">
        <v>380</v>
      </c>
    </row>
    <row r="10" spans="1:10" x14ac:dyDescent="0.25">
      <c r="A10" s="22" t="s">
        <v>4</v>
      </c>
      <c r="B10" s="22" t="s">
        <v>16</v>
      </c>
      <c r="C10" s="22">
        <v>90778</v>
      </c>
      <c r="D10" s="23" t="s">
        <v>420</v>
      </c>
      <c r="E10" s="22" t="s">
        <v>422</v>
      </c>
      <c r="F10" s="16"/>
      <c r="G10" s="16"/>
      <c r="H10" s="22">
        <v>4</v>
      </c>
      <c r="I10" s="24">
        <v>101.84</v>
      </c>
      <c r="J10" s="25">
        <f>I10*F10*G10*H10</f>
        <v>0</v>
      </c>
    </row>
    <row r="11" spans="1:10" x14ac:dyDescent="0.25">
      <c r="A11" s="22" t="s">
        <v>383</v>
      </c>
      <c r="B11" s="22" t="s">
        <v>16</v>
      </c>
      <c r="C11" s="22">
        <v>90780</v>
      </c>
      <c r="D11" s="23" t="s">
        <v>423</v>
      </c>
      <c r="E11" s="22" t="s">
        <v>422</v>
      </c>
      <c r="F11" s="16"/>
      <c r="G11" s="16"/>
      <c r="H11" s="22">
        <v>4</v>
      </c>
      <c r="I11" s="24">
        <v>28.18</v>
      </c>
      <c r="J11" s="25">
        <f t="shared" ref="J11:J12" si="0">I11*F11*G11*H11</f>
        <v>0</v>
      </c>
    </row>
    <row r="12" spans="1:10" x14ac:dyDescent="0.25">
      <c r="A12" s="22" t="s">
        <v>384</v>
      </c>
      <c r="B12" s="22" t="s">
        <v>16</v>
      </c>
      <c r="C12" s="22">
        <v>90776</v>
      </c>
      <c r="D12" s="23" t="s">
        <v>424</v>
      </c>
      <c r="E12" s="22" t="s">
        <v>422</v>
      </c>
      <c r="F12" s="16"/>
      <c r="G12" s="16"/>
      <c r="H12" s="22">
        <v>4</v>
      </c>
      <c r="I12" s="24">
        <v>17.52</v>
      </c>
      <c r="J12" s="25">
        <f t="shared" si="0"/>
        <v>0</v>
      </c>
    </row>
    <row r="13" spans="1:10" x14ac:dyDescent="0.25">
      <c r="A13" s="98" t="s">
        <v>50</v>
      </c>
      <c r="B13" s="98"/>
      <c r="C13" s="98"/>
      <c r="D13" s="98"/>
      <c r="E13" s="98"/>
      <c r="F13" s="98"/>
      <c r="G13" s="98"/>
      <c r="H13" s="98"/>
      <c r="I13" s="98"/>
      <c r="J13" s="26">
        <f>SUM(J10:J12)</f>
        <v>0</v>
      </c>
    </row>
    <row r="14" spans="1:10" ht="15" customHeight="1" x14ac:dyDescent="0.25">
      <c r="A14" s="96" t="s">
        <v>622</v>
      </c>
      <c r="B14" s="96"/>
      <c r="C14" s="96"/>
      <c r="D14" s="96"/>
      <c r="E14" s="96"/>
      <c r="F14" s="96"/>
      <c r="G14" s="96"/>
      <c r="H14" s="96"/>
      <c r="I14" s="96"/>
      <c r="J14" s="96"/>
    </row>
    <row r="15" spans="1:10" ht="90" customHeight="1" x14ac:dyDescent="0.25">
      <c r="A15" s="95" t="s">
        <v>591</v>
      </c>
      <c r="B15" s="95"/>
      <c r="C15" s="95"/>
      <c r="D15" s="95"/>
      <c r="E15" s="95"/>
      <c r="F15" s="95"/>
      <c r="G15" s="95"/>
      <c r="H15" s="95"/>
      <c r="I15" s="95"/>
      <c r="J15" s="95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7"/>
  <sheetViews>
    <sheetView view="pageBreakPreview" zoomScale="70" zoomScaleNormal="70" zoomScaleSheetLayoutView="70" workbookViewId="0">
      <selection activeCell="M27" sqref="M27"/>
    </sheetView>
  </sheetViews>
  <sheetFormatPr defaultRowHeight="15" x14ac:dyDescent="0.25"/>
  <cols>
    <col min="1" max="1" width="12.85546875" style="6" customWidth="1"/>
    <col min="2" max="2" width="64.85546875" style="2" bestFit="1" customWidth="1"/>
    <col min="3" max="3" width="14.42578125" style="2" customWidth="1"/>
    <col min="4" max="4" width="13.42578125" style="2" bestFit="1" customWidth="1"/>
    <col min="5" max="5" width="12.85546875" style="2" customWidth="1"/>
    <col min="6" max="6" width="14" style="2" customWidth="1"/>
    <col min="7" max="7" width="16.42578125" style="2" customWidth="1"/>
    <col min="8" max="8" width="19.42578125" style="2" bestFit="1" customWidth="1"/>
    <col min="9" max="9" width="17.7109375" style="2" customWidth="1"/>
    <col min="10" max="10" width="15" style="2" customWidth="1"/>
    <col min="11" max="11" width="13.5703125" style="7" customWidth="1"/>
    <col min="12" max="12" width="12.5703125" style="2" customWidth="1"/>
    <col min="13" max="13" width="12.28515625" style="2" customWidth="1"/>
    <col min="14" max="14" width="35.140625" style="2" bestFit="1" customWidth="1"/>
    <col min="15" max="16384" width="9.140625" style="2"/>
  </cols>
  <sheetData>
    <row r="1" spans="1:14" ht="90" customHeight="1" x14ac:dyDescent="0.25">
      <c r="A1" s="104" t="s">
        <v>677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18.75" x14ac:dyDescent="0.25">
      <c r="A2" s="100" t="s">
        <v>550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x14ac:dyDescent="0.25">
      <c r="A3" s="27" t="s">
        <v>11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3" t="s">
        <v>15</v>
      </c>
      <c r="N3" s="18" t="str">
        <f>'PLANILHA ORÇAMENTÁRIA'!H3</f>
        <v>SINAPI</v>
      </c>
    </row>
    <row r="4" spans="1:14" x14ac:dyDescent="0.25">
      <c r="A4" s="27" t="s">
        <v>12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3"/>
      <c r="N4" s="19" t="str">
        <f>'PLANILHA ORÇAMENTÁRIA'!H4</f>
        <v>AP - Janeiro/2018</v>
      </c>
    </row>
    <row r="5" spans="1:14" x14ac:dyDescent="0.25">
      <c r="A5" s="27" t="s">
        <v>13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5">
        <f>BDI!I23</f>
        <v>0.24666704095238123</v>
      </c>
      <c r="N5" s="18" t="str">
        <f>'PLANILHA ORÇAMENTÁRIA'!H5</f>
        <v>SICRO</v>
      </c>
    </row>
    <row r="6" spans="1:14" x14ac:dyDescent="0.25">
      <c r="A6" s="27" t="s">
        <v>14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5"/>
      <c r="N6" s="19" t="str">
        <f>'PLANILHA ORÇAMENTÁRIA'!H6</f>
        <v>AP - Setembro/2017</v>
      </c>
    </row>
    <row r="7" spans="1:14" ht="22.5" customHeight="1" x14ac:dyDescent="0.25">
      <c r="A7" s="99" t="s">
        <v>414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4" ht="20.25" customHeight="1" x14ac:dyDescent="0.25">
      <c r="A8" s="99" t="s">
        <v>375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4" ht="30" x14ac:dyDescent="0.25">
      <c r="A9" s="21" t="s">
        <v>350</v>
      </c>
      <c r="B9" s="21" t="s">
        <v>376</v>
      </c>
      <c r="C9" s="21" t="s">
        <v>377</v>
      </c>
      <c r="D9" s="21" t="s">
        <v>378</v>
      </c>
      <c r="E9" s="21" t="s">
        <v>623</v>
      </c>
      <c r="F9" s="21" t="s">
        <v>624</v>
      </c>
      <c r="G9" s="21" t="s">
        <v>625</v>
      </c>
      <c r="H9" s="21" t="s">
        <v>3</v>
      </c>
      <c r="I9" s="21" t="s">
        <v>551</v>
      </c>
      <c r="J9" s="21" t="s">
        <v>626</v>
      </c>
      <c r="K9" s="28" t="s">
        <v>380</v>
      </c>
      <c r="L9" s="21" t="s">
        <v>381</v>
      </c>
      <c r="M9" s="21" t="s">
        <v>1</v>
      </c>
      <c r="N9" s="21" t="s">
        <v>382</v>
      </c>
    </row>
    <row r="10" spans="1:14" ht="60" x14ac:dyDescent="0.25">
      <c r="A10" s="22" t="s">
        <v>627</v>
      </c>
      <c r="B10" s="29" t="s">
        <v>388</v>
      </c>
      <c r="C10" s="30"/>
      <c r="D10" s="30"/>
      <c r="E10" s="30"/>
      <c r="F10" s="30"/>
      <c r="G10" s="30"/>
      <c r="H10" s="30"/>
      <c r="I10" s="31">
        <v>0.5</v>
      </c>
      <c r="J10" s="31">
        <v>190.35769999999999</v>
      </c>
      <c r="K10" s="37" t="e">
        <f>(((F10*E10*I10)/G10)*J10)*H10</f>
        <v>#DIV/0!</v>
      </c>
      <c r="L10" s="31" t="s">
        <v>17</v>
      </c>
      <c r="M10" s="31" t="s">
        <v>386</v>
      </c>
      <c r="N10" s="29" t="s">
        <v>385</v>
      </c>
    </row>
    <row r="11" spans="1:14" ht="45" x14ac:dyDescent="0.25">
      <c r="A11" s="22" t="s">
        <v>628</v>
      </c>
      <c r="B11" s="34" t="s">
        <v>389</v>
      </c>
      <c r="C11" s="30"/>
      <c r="D11" s="30"/>
      <c r="E11" s="30"/>
      <c r="F11" s="30"/>
      <c r="G11" s="30"/>
      <c r="H11" s="30"/>
      <c r="I11" s="31">
        <v>0.5</v>
      </c>
      <c r="J11" s="31">
        <v>190.35769999999999</v>
      </c>
      <c r="K11" s="37" t="e">
        <f t="shared" ref="K11:K29" si="0">(((F11*E11*I11)/G11)*J11)*H11</f>
        <v>#DIV/0!</v>
      </c>
      <c r="L11" s="31" t="s">
        <v>17</v>
      </c>
      <c r="M11" s="31" t="s">
        <v>386</v>
      </c>
      <c r="N11" s="29" t="s">
        <v>385</v>
      </c>
    </row>
    <row r="12" spans="1:14" ht="60" x14ac:dyDescent="0.25">
      <c r="A12" s="22" t="s">
        <v>629</v>
      </c>
      <c r="B12" s="29" t="s">
        <v>390</v>
      </c>
      <c r="C12" s="30"/>
      <c r="D12" s="30"/>
      <c r="E12" s="30"/>
      <c r="F12" s="30"/>
      <c r="G12" s="30"/>
      <c r="H12" s="30"/>
      <c r="I12" s="31">
        <v>0.5</v>
      </c>
      <c r="J12" s="31">
        <v>190.35769999999999</v>
      </c>
      <c r="K12" s="37" t="e">
        <f t="shared" si="0"/>
        <v>#DIV/0!</v>
      </c>
      <c r="L12" s="31" t="s">
        <v>17</v>
      </c>
      <c r="M12" s="31" t="s">
        <v>386</v>
      </c>
      <c r="N12" s="29" t="s">
        <v>385</v>
      </c>
    </row>
    <row r="13" spans="1:14" ht="48.75" customHeight="1" x14ac:dyDescent="0.25">
      <c r="A13" s="22" t="s">
        <v>630</v>
      </c>
      <c r="B13" s="29" t="s">
        <v>391</v>
      </c>
      <c r="C13" s="30"/>
      <c r="D13" s="30"/>
      <c r="E13" s="30"/>
      <c r="F13" s="30"/>
      <c r="G13" s="30"/>
      <c r="H13" s="30"/>
      <c r="I13" s="31">
        <v>0.5</v>
      </c>
      <c r="J13" s="31">
        <v>190.35769999999999</v>
      </c>
      <c r="K13" s="37" t="e">
        <f t="shared" si="0"/>
        <v>#DIV/0!</v>
      </c>
      <c r="L13" s="31" t="s">
        <v>17</v>
      </c>
      <c r="M13" s="31" t="s">
        <v>386</v>
      </c>
      <c r="N13" s="29" t="s">
        <v>385</v>
      </c>
    </row>
    <row r="14" spans="1:14" ht="45" x14ac:dyDescent="0.25">
      <c r="A14" s="22" t="s">
        <v>631</v>
      </c>
      <c r="B14" s="29" t="s">
        <v>392</v>
      </c>
      <c r="C14" s="30"/>
      <c r="D14" s="30"/>
      <c r="E14" s="30"/>
      <c r="F14" s="30"/>
      <c r="G14" s="30"/>
      <c r="H14" s="30"/>
      <c r="I14" s="31">
        <v>1</v>
      </c>
      <c r="J14" s="31">
        <v>190.35769999999999</v>
      </c>
      <c r="K14" s="37" t="e">
        <f t="shared" si="0"/>
        <v>#DIV/0!</v>
      </c>
      <c r="L14" s="31" t="s">
        <v>17</v>
      </c>
      <c r="M14" s="31" t="s">
        <v>386</v>
      </c>
      <c r="N14" s="29" t="s">
        <v>385</v>
      </c>
    </row>
    <row r="15" spans="1:14" ht="45" x14ac:dyDescent="0.25">
      <c r="A15" s="22" t="s">
        <v>632</v>
      </c>
      <c r="B15" s="29" t="s">
        <v>393</v>
      </c>
      <c r="C15" s="30"/>
      <c r="D15" s="30"/>
      <c r="E15" s="30"/>
      <c r="F15" s="30"/>
      <c r="G15" s="30"/>
      <c r="H15" s="30"/>
      <c r="I15" s="31">
        <v>0.33300000000000002</v>
      </c>
      <c r="J15" s="31">
        <v>190.35769999999999</v>
      </c>
      <c r="K15" s="37" t="e">
        <f t="shared" si="0"/>
        <v>#DIV/0!</v>
      </c>
      <c r="L15" s="31" t="s">
        <v>17</v>
      </c>
      <c r="M15" s="31" t="s">
        <v>386</v>
      </c>
      <c r="N15" s="29" t="s">
        <v>385</v>
      </c>
    </row>
    <row r="16" spans="1:14" ht="45" x14ac:dyDescent="0.25">
      <c r="A16" s="22" t="s">
        <v>633</v>
      </c>
      <c r="B16" s="29" t="s">
        <v>394</v>
      </c>
      <c r="C16" s="30"/>
      <c r="D16" s="30"/>
      <c r="E16" s="30"/>
      <c r="F16" s="30"/>
      <c r="G16" s="30"/>
      <c r="H16" s="30"/>
      <c r="I16" s="31">
        <v>0.33300000000000002</v>
      </c>
      <c r="J16" s="31">
        <v>190.35769999999999</v>
      </c>
      <c r="K16" s="37" t="e">
        <f t="shared" si="0"/>
        <v>#DIV/0!</v>
      </c>
      <c r="L16" s="31" t="s">
        <v>17</v>
      </c>
      <c r="M16" s="31" t="s">
        <v>386</v>
      </c>
      <c r="N16" s="29" t="s">
        <v>385</v>
      </c>
    </row>
    <row r="17" spans="1:14" ht="45" x14ac:dyDescent="0.25">
      <c r="A17" s="22" t="s">
        <v>634</v>
      </c>
      <c r="B17" s="35" t="s">
        <v>395</v>
      </c>
      <c r="C17" s="30"/>
      <c r="D17" s="30"/>
      <c r="E17" s="30"/>
      <c r="F17" s="30"/>
      <c r="G17" s="30"/>
      <c r="H17" s="30"/>
      <c r="I17" s="31">
        <v>0.5</v>
      </c>
      <c r="J17" s="31">
        <v>190.35769999999999</v>
      </c>
      <c r="K17" s="37" t="e">
        <f t="shared" si="0"/>
        <v>#DIV/0!</v>
      </c>
      <c r="L17" s="31" t="s">
        <v>17</v>
      </c>
      <c r="M17" s="31" t="s">
        <v>386</v>
      </c>
      <c r="N17" s="29" t="s">
        <v>385</v>
      </c>
    </row>
    <row r="18" spans="1:14" ht="30" x14ac:dyDescent="0.25">
      <c r="A18" s="22" t="s">
        <v>635</v>
      </c>
      <c r="B18" s="35" t="s">
        <v>396</v>
      </c>
      <c r="C18" s="30"/>
      <c r="D18" s="30"/>
      <c r="E18" s="30"/>
      <c r="F18" s="30"/>
      <c r="G18" s="30"/>
      <c r="H18" s="30"/>
      <c r="I18" s="31">
        <v>1</v>
      </c>
      <c r="J18" s="31">
        <v>190.35769999999999</v>
      </c>
      <c r="K18" s="37" t="e">
        <f t="shared" si="0"/>
        <v>#DIV/0!</v>
      </c>
      <c r="L18" s="31" t="s">
        <v>17</v>
      </c>
      <c r="M18" s="31" t="s">
        <v>386</v>
      </c>
      <c r="N18" s="29" t="s">
        <v>385</v>
      </c>
    </row>
    <row r="19" spans="1:14" ht="45" x14ac:dyDescent="0.25">
      <c r="A19" s="22" t="s">
        <v>636</v>
      </c>
      <c r="B19" s="35" t="s">
        <v>397</v>
      </c>
      <c r="C19" s="30"/>
      <c r="D19" s="30"/>
      <c r="E19" s="30"/>
      <c r="F19" s="30"/>
      <c r="G19" s="30"/>
      <c r="H19" s="30"/>
      <c r="I19" s="31">
        <v>0.5</v>
      </c>
      <c r="J19" s="31">
        <v>190.35769999999999</v>
      </c>
      <c r="K19" s="37" t="e">
        <f t="shared" si="0"/>
        <v>#DIV/0!</v>
      </c>
      <c r="L19" s="31" t="s">
        <v>17</v>
      </c>
      <c r="M19" s="31" t="s">
        <v>386</v>
      </c>
      <c r="N19" s="29" t="s">
        <v>385</v>
      </c>
    </row>
    <row r="20" spans="1:14" ht="30" x14ac:dyDescent="0.25">
      <c r="A20" s="22" t="s">
        <v>637</v>
      </c>
      <c r="B20" s="35" t="s">
        <v>398</v>
      </c>
      <c r="C20" s="30"/>
      <c r="D20" s="30"/>
      <c r="E20" s="30"/>
      <c r="F20" s="30"/>
      <c r="G20" s="30"/>
      <c r="H20" s="30"/>
      <c r="I20" s="31">
        <v>0.33</v>
      </c>
      <c r="J20" s="31">
        <v>190.35769999999999</v>
      </c>
      <c r="K20" s="37" t="e">
        <f t="shared" si="0"/>
        <v>#DIV/0!</v>
      </c>
      <c r="L20" s="31" t="s">
        <v>17</v>
      </c>
      <c r="M20" s="31" t="s">
        <v>386</v>
      </c>
      <c r="N20" s="29" t="s">
        <v>385</v>
      </c>
    </row>
    <row r="21" spans="1:14" ht="45" x14ac:dyDescent="0.25">
      <c r="A21" s="22" t="s">
        <v>638</v>
      </c>
      <c r="B21" s="35" t="s">
        <v>399</v>
      </c>
      <c r="C21" s="30"/>
      <c r="D21" s="30"/>
      <c r="E21" s="30"/>
      <c r="F21" s="30"/>
      <c r="G21" s="30"/>
      <c r="H21" s="30"/>
      <c r="I21" s="31">
        <v>1</v>
      </c>
      <c r="J21" s="31">
        <v>190.35769999999999</v>
      </c>
      <c r="K21" s="37" t="e">
        <f t="shared" si="0"/>
        <v>#DIV/0!</v>
      </c>
      <c r="L21" s="31" t="s">
        <v>17</v>
      </c>
      <c r="M21" s="31" t="s">
        <v>386</v>
      </c>
      <c r="N21" s="29" t="s">
        <v>385</v>
      </c>
    </row>
    <row r="22" spans="1:14" ht="30" x14ac:dyDescent="0.25">
      <c r="A22" s="22" t="s">
        <v>639</v>
      </c>
      <c r="B22" s="35" t="s">
        <v>400</v>
      </c>
      <c r="C22" s="30"/>
      <c r="D22" s="30"/>
      <c r="E22" s="30"/>
      <c r="F22" s="30"/>
      <c r="G22" s="30"/>
      <c r="H22" s="30"/>
      <c r="I22" s="31">
        <v>1</v>
      </c>
      <c r="J22" s="31">
        <v>190.35769999999999</v>
      </c>
      <c r="K22" s="37" t="e">
        <f t="shared" si="0"/>
        <v>#DIV/0!</v>
      </c>
      <c r="L22" s="31" t="s">
        <v>17</v>
      </c>
      <c r="M22" s="31" t="s">
        <v>386</v>
      </c>
      <c r="N22" s="29" t="s">
        <v>385</v>
      </c>
    </row>
    <row r="23" spans="1:14" ht="30" x14ac:dyDescent="0.25">
      <c r="A23" s="22" t="s">
        <v>640</v>
      </c>
      <c r="B23" s="35" t="s">
        <v>401</v>
      </c>
      <c r="C23" s="30"/>
      <c r="D23" s="30"/>
      <c r="E23" s="30"/>
      <c r="F23" s="30"/>
      <c r="G23" s="30"/>
      <c r="H23" s="30"/>
      <c r="I23" s="31">
        <v>0.2</v>
      </c>
      <c r="J23" s="31">
        <v>190.35769999999999</v>
      </c>
      <c r="K23" s="37" t="e">
        <f t="shared" si="0"/>
        <v>#DIV/0!</v>
      </c>
      <c r="L23" s="31" t="s">
        <v>17</v>
      </c>
      <c r="M23" s="31" t="s">
        <v>386</v>
      </c>
      <c r="N23" s="29" t="s">
        <v>385</v>
      </c>
    </row>
    <row r="24" spans="1:14" ht="45" x14ac:dyDescent="0.25">
      <c r="A24" s="22" t="s">
        <v>641</v>
      </c>
      <c r="B24" s="23" t="s">
        <v>455</v>
      </c>
      <c r="C24" s="30"/>
      <c r="D24" s="30"/>
      <c r="E24" s="30"/>
      <c r="F24" s="30"/>
      <c r="G24" s="30"/>
      <c r="H24" s="30"/>
      <c r="I24" s="31">
        <v>0.5</v>
      </c>
      <c r="J24" s="31">
        <v>190.35769999999999</v>
      </c>
      <c r="K24" s="37" t="e">
        <f t="shared" si="0"/>
        <v>#DIV/0!</v>
      </c>
      <c r="L24" s="31" t="s">
        <v>17</v>
      </c>
      <c r="M24" s="31" t="s">
        <v>386</v>
      </c>
      <c r="N24" s="29" t="s">
        <v>385</v>
      </c>
    </row>
    <row r="25" spans="1:14" ht="30" x14ac:dyDescent="0.25">
      <c r="A25" s="22" t="s">
        <v>642</v>
      </c>
      <c r="B25" s="35" t="s">
        <v>402</v>
      </c>
      <c r="C25" s="30"/>
      <c r="D25" s="30"/>
      <c r="E25" s="30"/>
      <c r="F25" s="30"/>
      <c r="G25" s="30"/>
      <c r="H25" s="30"/>
      <c r="I25" s="31">
        <v>0.5</v>
      </c>
      <c r="J25" s="31">
        <v>190.35769999999999</v>
      </c>
      <c r="K25" s="37" t="e">
        <f t="shared" si="0"/>
        <v>#DIV/0!</v>
      </c>
      <c r="L25" s="31" t="s">
        <v>17</v>
      </c>
      <c r="M25" s="31" t="s">
        <v>386</v>
      </c>
      <c r="N25" s="29" t="s">
        <v>385</v>
      </c>
    </row>
    <row r="26" spans="1:14" ht="30" x14ac:dyDescent="0.25">
      <c r="A26" s="22" t="s">
        <v>643</v>
      </c>
      <c r="B26" s="36" t="s">
        <v>556</v>
      </c>
      <c r="C26" s="32"/>
      <c r="D26" s="32"/>
      <c r="E26" s="32"/>
      <c r="F26" s="32"/>
      <c r="G26" s="32"/>
      <c r="H26" s="32"/>
      <c r="I26" s="31">
        <v>0.5</v>
      </c>
      <c r="J26" s="31">
        <v>190.35769999999999</v>
      </c>
      <c r="K26" s="37" t="e">
        <f t="shared" si="0"/>
        <v>#DIV/0!</v>
      </c>
      <c r="L26" s="38" t="s">
        <v>16</v>
      </c>
      <c r="M26" s="31" t="s">
        <v>386</v>
      </c>
      <c r="N26" s="29" t="s">
        <v>385</v>
      </c>
    </row>
    <row r="27" spans="1:14" ht="30" x14ac:dyDescent="0.25">
      <c r="A27" s="22" t="s">
        <v>644</v>
      </c>
      <c r="B27" s="36" t="s">
        <v>558</v>
      </c>
      <c r="C27" s="32"/>
      <c r="D27" s="32"/>
      <c r="E27" s="32"/>
      <c r="F27" s="32"/>
      <c r="G27" s="32"/>
      <c r="H27" s="32"/>
      <c r="I27" s="31">
        <v>1</v>
      </c>
      <c r="J27" s="31">
        <v>190.35769999999999</v>
      </c>
      <c r="K27" s="37" t="e">
        <f t="shared" si="0"/>
        <v>#DIV/0!</v>
      </c>
      <c r="L27" s="38" t="s">
        <v>16</v>
      </c>
      <c r="M27" s="31" t="s">
        <v>386</v>
      </c>
      <c r="N27" s="29" t="s">
        <v>385</v>
      </c>
    </row>
    <row r="28" spans="1:14" ht="30" x14ac:dyDescent="0.25">
      <c r="A28" s="22" t="s">
        <v>645</v>
      </c>
      <c r="B28" s="36" t="s">
        <v>560</v>
      </c>
      <c r="C28" s="32"/>
      <c r="D28" s="32"/>
      <c r="E28" s="32"/>
      <c r="F28" s="32"/>
      <c r="G28" s="32"/>
      <c r="H28" s="32"/>
      <c r="I28" s="31">
        <v>0.5</v>
      </c>
      <c r="J28" s="31">
        <v>190.35769999999999</v>
      </c>
      <c r="K28" s="37" t="e">
        <f t="shared" si="0"/>
        <v>#DIV/0!</v>
      </c>
      <c r="L28" s="38" t="s">
        <v>16</v>
      </c>
      <c r="M28" s="31" t="s">
        <v>386</v>
      </c>
      <c r="N28" s="29" t="s">
        <v>385</v>
      </c>
    </row>
    <row r="29" spans="1:14" ht="45" x14ac:dyDescent="0.25">
      <c r="A29" s="22" t="s">
        <v>646</v>
      </c>
      <c r="B29" s="36" t="s">
        <v>392</v>
      </c>
      <c r="C29" s="32"/>
      <c r="D29" s="32"/>
      <c r="E29" s="32"/>
      <c r="F29" s="32"/>
      <c r="G29" s="32"/>
      <c r="H29" s="32"/>
      <c r="I29" s="31">
        <v>1</v>
      </c>
      <c r="J29" s="31">
        <v>190.35769999999999</v>
      </c>
      <c r="K29" s="37" t="e">
        <f t="shared" si="0"/>
        <v>#DIV/0!</v>
      </c>
      <c r="L29" s="38" t="s">
        <v>16</v>
      </c>
      <c r="M29" s="31" t="s">
        <v>386</v>
      </c>
      <c r="N29" s="29" t="s">
        <v>385</v>
      </c>
    </row>
    <row r="30" spans="1:14" ht="30" x14ac:dyDescent="0.25">
      <c r="A30" s="21" t="s">
        <v>351</v>
      </c>
      <c r="B30" s="21" t="s">
        <v>647</v>
      </c>
      <c r="C30" s="21" t="s">
        <v>377</v>
      </c>
      <c r="D30" s="21" t="s">
        <v>378</v>
      </c>
      <c r="E30" s="21" t="s">
        <v>623</v>
      </c>
      <c r="F30" s="21" t="s">
        <v>624</v>
      </c>
      <c r="G30" s="21" t="s">
        <v>625</v>
      </c>
      <c r="H30" s="21" t="s">
        <v>3</v>
      </c>
      <c r="I30" s="21" t="s">
        <v>551</v>
      </c>
      <c r="J30" s="21" t="s">
        <v>626</v>
      </c>
      <c r="K30" s="28" t="s">
        <v>380</v>
      </c>
      <c r="L30" s="21" t="s">
        <v>381</v>
      </c>
      <c r="M30" s="21" t="s">
        <v>1</v>
      </c>
      <c r="N30" s="21" t="s">
        <v>382</v>
      </c>
    </row>
    <row r="31" spans="1:14" ht="60" x14ac:dyDescent="0.25">
      <c r="A31" s="38" t="s">
        <v>648</v>
      </c>
      <c r="B31" s="39" t="s">
        <v>453</v>
      </c>
      <c r="C31" s="32"/>
      <c r="D31" s="32"/>
      <c r="E31" s="32"/>
      <c r="F31" s="32"/>
      <c r="G31" s="32"/>
      <c r="H31" s="32"/>
      <c r="I31" s="31">
        <v>1</v>
      </c>
      <c r="J31" s="38">
        <v>162.56</v>
      </c>
      <c r="K31" s="37" t="e">
        <f>(((F31*E31*I31)/G31)*J31)*H31</f>
        <v>#DIV/0!</v>
      </c>
      <c r="L31" s="38" t="s">
        <v>16</v>
      </c>
      <c r="M31" s="38">
        <v>5901</v>
      </c>
      <c r="N31" s="38" t="s">
        <v>387</v>
      </c>
    </row>
    <row r="32" spans="1:14" ht="60" x14ac:dyDescent="0.25">
      <c r="A32" s="38" t="s">
        <v>649</v>
      </c>
      <c r="B32" s="39" t="s">
        <v>403</v>
      </c>
      <c r="C32" s="32"/>
      <c r="D32" s="32"/>
      <c r="E32" s="32"/>
      <c r="F32" s="32"/>
      <c r="G32" s="32"/>
      <c r="H32" s="32"/>
      <c r="I32" s="31">
        <v>1</v>
      </c>
      <c r="J32" s="38">
        <v>169.96</v>
      </c>
      <c r="K32" s="37" t="e">
        <f t="shared" ref="K32:K40" si="1">(((F32*E32*I32)/G32)*J32)*H32</f>
        <v>#DIV/0!</v>
      </c>
      <c r="L32" s="38" t="s">
        <v>16</v>
      </c>
      <c r="M32" s="38">
        <v>83362</v>
      </c>
      <c r="N32" s="38" t="s">
        <v>387</v>
      </c>
    </row>
    <row r="33" spans="1:14" ht="45" x14ac:dyDescent="0.25">
      <c r="A33" s="38" t="s">
        <v>650</v>
      </c>
      <c r="B33" s="40" t="s">
        <v>404</v>
      </c>
      <c r="C33" s="32"/>
      <c r="D33" s="32"/>
      <c r="E33" s="32"/>
      <c r="F33" s="32"/>
      <c r="G33" s="32"/>
      <c r="H33" s="32"/>
      <c r="I33" s="31">
        <v>1</v>
      </c>
      <c r="J33" s="38">
        <v>163.19</v>
      </c>
      <c r="K33" s="37" t="e">
        <f t="shared" si="1"/>
        <v>#DIV/0!</v>
      </c>
      <c r="L33" s="38" t="s">
        <v>16</v>
      </c>
      <c r="M33" s="38">
        <v>5811</v>
      </c>
      <c r="N33" s="38" t="s">
        <v>387</v>
      </c>
    </row>
    <row r="34" spans="1:14" ht="45" x14ac:dyDescent="0.25">
      <c r="A34" s="38" t="s">
        <v>651</v>
      </c>
      <c r="B34" s="40" t="s">
        <v>405</v>
      </c>
      <c r="C34" s="32"/>
      <c r="D34" s="32"/>
      <c r="E34" s="32"/>
      <c r="F34" s="32"/>
      <c r="G34" s="32"/>
      <c r="H34" s="32"/>
      <c r="I34" s="31">
        <v>1</v>
      </c>
      <c r="J34" s="38">
        <v>174.17</v>
      </c>
      <c r="K34" s="37" t="e">
        <f t="shared" si="1"/>
        <v>#DIV/0!</v>
      </c>
      <c r="L34" s="38" t="s">
        <v>16</v>
      </c>
      <c r="M34" s="38">
        <v>96035</v>
      </c>
      <c r="N34" s="38" t="s">
        <v>387</v>
      </c>
    </row>
    <row r="35" spans="1:14" s="13" customFormat="1" ht="60" x14ac:dyDescent="0.25">
      <c r="A35" s="38" t="s">
        <v>652</v>
      </c>
      <c r="B35" s="36" t="s">
        <v>406</v>
      </c>
      <c r="C35" s="32"/>
      <c r="D35" s="32"/>
      <c r="E35" s="32"/>
      <c r="F35" s="32"/>
      <c r="G35" s="32"/>
      <c r="H35" s="32"/>
      <c r="I35" s="31">
        <v>1</v>
      </c>
      <c r="J35" s="38">
        <v>233.04</v>
      </c>
      <c r="K35" s="37" t="e">
        <f t="shared" si="1"/>
        <v>#DIV/0!</v>
      </c>
      <c r="L35" s="38" t="s">
        <v>16</v>
      </c>
      <c r="M35" s="38">
        <v>89883</v>
      </c>
      <c r="N35" s="38" t="s">
        <v>387</v>
      </c>
    </row>
    <row r="36" spans="1:14" ht="60" x14ac:dyDescent="0.25">
      <c r="A36" s="38" t="s">
        <v>653</v>
      </c>
      <c r="B36" s="36" t="s">
        <v>407</v>
      </c>
      <c r="C36" s="32"/>
      <c r="D36" s="32"/>
      <c r="E36" s="32"/>
      <c r="F36" s="32"/>
      <c r="G36" s="32"/>
      <c r="H36" s="32"/>
      <c r="I36" s="31">
        <v>1</v>
      </c>
      <c r="J36" s="38">
        <v>207.97</v>
      </c>
      <c r="K36" s="37" t="e">
        <f t="shared" si="1"/>
        <v>#DIV/0!</v>
      </c>
      <c r="L36" s="38" t="s">
        <v>16</v>
      </c>
      <c r="M36" s="38">
        <v>89876</v>
      </c>
      <c r="N36" s="38" t="s">
        <v>387</v>
      </c>
    </row>
    <row r="37" spans="1:14" ht="60" x14ac:dyDescent="0.25">
      <c r="A37" s="38" t="s">
        <v>654</v>
      </c>
      <c r="B37" s="36" t="s">
        <v>408</v>
      </c>
      <c r="C37" s="32"/>
      <c r="D37" s="32"/>
      <c r="E37" s="32"/>
      <c r="F37" s="32"/>
      <c r="G37" s="32"/>
      <c r="H37" s="32"/>
      <c r="I37" s="31">
        <v>1</v>
      </c>
      <c r="J37" s="38">
        <v>245.39</v>
      </c>
      <c r="K37" s="37" t="e">
        <f t="shared" si="1"/>
        <v>#DIV/0!</v>
      </c>
      <c r="L37" s="38" t="s">
        <v>16</v>
      </c>
      <c r="M37" s="38">
        <v>91645</v>
      </c>
      <c r="N37" s="38" t="s">
        <v>387</v>
      </c>
    </row>
    <row r="38" spans="1:14" ht="60" x14ac:dyDescent="0.25">
      <c r="A38" s="38" t="s">
        <v>655</v>
      </c>
      <c r="B38" s="36" t="s">
        <v>557</v>
      </c>
      <c r="C38" s="32"/>
      <c r="D38" s="32"/>
      <c r="E38" s="32"/>
      <c r="F38" s="32"/>
      <c r="G38" s="32"/>
      <c r="H38" s="32"/>
      <c r="I38" s="31">
        <v>1</v>
      </c>
      <c r="J38" s="38">
        <v>119.35</v>
      </c>
      <c r="K38" s="37" t="e">
        <f t="shared" si="1"/>
        <v>#DIV/0!</v>
      </c>
      <c r="L38" s="38" t="s">
        <v>16</v>
      </c>
      <c r="M38" s="38" t="s">
        <v>657</v>
      </c>
      <c r="N38" s="38" t="s">
        <v>387</v>
      </c>
    </row>
    <row r="39" spans="1:14" ht="60" x14ac:dyDescent="0.25">
      <c r="A39" s="38" t="s">
        <v>656</v>
      </c>
      <c r="B39" s="36" t="s">
        <v>559</v>
      </c>
      <c r="C39" s="32"/>
      <c r="D39" s="32"/>
      <c r="E39" s="32"/>
      <c r="F39" s="32"/>
      <c r="G39" s="32"/>
      <c r="H39" s="32"/>
      <c r="I39" s="31">
        <v>1</v>
      </c>
      <c r="J39" s="38">
        <v>167.54</v>
      </c>
      <c r="K39" s="37" t="e">
        <f t="shared" si="1"/>
        <v>#DIV/0!</v>
      </c>
      <c r="L39" s="38" t="s">
        <v>16</v>
      </c>
      <c r="M39" s="38" t="s">
        <v>562</v>
      </c>
      <c r="N39" s="38" t="s">
        <v>387</v>
      </c>
    </row>
    <row r="40" spans="1:14" ht="60" x14ac:dyDescent="0.25">
      <c r="A40" s="38" t="s">
        <v>658</v>
      </c>
      <c r="B40" s="36" t="s">
        <v>564</v>
      </c>
      <c r="C40" s="32"/>
      <c r="D40" s="32"/>
      <c r="E40" s="32"/>
      <c r="F40" s="32"/>
      <c r="G40" s="32"/>
      <c r="H40" s="32"/>
      <c r="I40" s="31">
        <v>1</v>
      </c>
      <c r="J40" s="38">
        <v>216.98</v>
      </c>
      <c r="K40" s="37" t="e">
        <f t="shared" si="1"/>
        <v>#DIV/0!</v>
      </c>
      <c r="L40" s="38" t="s">
        <v>16</v>
      </c>
      <c r="M40" s="38" t="s">
        <v>563</v>
      </c>
      <c r="N40" s="38" t="s">
        <v>387</v>
      </c>
    </row>
    <row r="41" spans="1:14" x14ac:dyDescent="0.25">
      <c r="A41" s="98" t="s">
        <v>50</v>
      </c>
      <c r="B41" s="108"/>
      <c r="C41" s="108"/>
      <c r="D41" s="108"/>
      <c r="E41" s="108"/>
      <c r="F41" s="108"/>
      <c r="G41" s="108"/>
      <c r="H41" s="108"/>
      <c r="I41" s="108"/>
      <c r="J41" s="108"/>
      <c r="K41" s="41" t="e">
        <f>SUM(K10:K40)</f>
        <v>#DIV/0!</v>
      </c>
      <c r="L41" s="42"/>
      <c r="M41" s="42"/>
      <c r="N41" s="42"/>
    </row>
    <row r="42" spans="1:14" ht="59.25" customHeight="1" x14ac:dyDescent="0.25">
      <c r="A42" s="43" t="s">
        <v>659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</row>
    <row r="43" spans="1:14" ht="49.5" customHeight="1" x14ac:dyDescent="0.25">
      <c r="A43" s="33" t="s">
        <v>409</v>
      </c>
      <c r="B43" s="107" t="s">
        <v>464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</row>
    <row r="44" spans="1:14" ht="36.75" customHeight="1" x14ac:dyDescent="0.25">
      <c r="A44" s="33" t="s">
        <v>410</v>
      </c>
      <c r="B44" s="107" t="s">
        <v>554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</row>
    <row r="45" spans="1:14" ht="46.5" customHeight="1" x14ac:dyDescent="0.25">
      <c r="A45" s="33" t="s">
        <v>411</v>
      </c>
      <c r="B45" s="107" t="s">
        <v>555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</row>
    <row r="46" spans="1:14" ht="29.25" customHeight="1" x14ac:dyDescent="0.25">
      <c r="A46" s="106" t="s">
        <v>592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</row>
    <row r="47" spans="1:14" ht="90" customHeight="1" x14ac:dyDescent="0.25">
      <c r="A47" s="95" t="s">
        <v>592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</row>
    <row r="48" spans="1:1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5"/>
      <c r="L48" s="4"/>
      <c r="M48" s="4"/>
      <c r="N48" s="4"/>
    </row>
    <row r="49" spans="1:1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5"/>
      <c r="L49" s="4"/>
      <c r="M49" s="4"/>
      <c r="N49" s="4"/>
    </row>
    <row r="50" spans="1:1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5"/>
      <c r="L50" s="4"/>
      <c r="M50" s="4"/>
      <c r="N50" s="4"/>
    </row>
    <row r="51" spans="1:1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5"/>
      <c r="L51" s="4"/>
      <c r="M51" s="4"/>
      <c r="N51" s="4"/>
    </row>
    <row r="52" spans="1:1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5"/>
      <c r="L52" s="4"/>
      <c r="M52" s="4"/>
      <c r="N52" s="4"/>
    </row>
    <row r="53" spans="1:1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5"/>
      <c r="L53" s="4"/>
      <c r="M53" s="4"/>
      <c r="N53" s="4"/>
    </row>
    <row r="54" spans="1:1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5"/>
      <c r="L54" s="4"/>
      <c r="M54" s="4"/>
      <c r="N54" s="4"/>
    </row>
    <row r="55" spans="1:1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5"/>
      <c r="L55" s="4"/>
      <c r="M55" s="4"/>
      <c r="N55" s="4"/>
    </row>
    <row r="56" spans="1:1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5"/>
      <c r="L56" s="4"/>
      <c r="M56" s="4"/>
      <c r="N56" s="4"/>
    </row>
    <row r="57" spans="1:1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5"/>
      <c r="L57" s="4"/>
      <c r="M57" s="4"/>
      <c r="N57" s="4"/>
    </row>
    <row r="58" spans="1:1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5"/>
      <c r="L58" s="4"/>
      <c r="M58" s="4"/>
      <c r="N58" s="4"/>
    </row>
    <row r="59" spans="1:1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5"/>
      <c r="L59" s="4"/>
      <c r="M59" s="4"/>
      <c r="N59" s="4"/>
    </row>
    <row r="60" spans="1:1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5"/>
      <c r="L60" s="4"/>
      <c r="M60" s="4"/>
      <c r="N60" s="4"/>
    </row>
    <row r="61" spans="1:1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5"/>
      <c r="L61" s="4"/>
      <c r="M61" s="4"/>
      <c r="N61" s="4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5"/>
      <c r="L62" s="4"/>
      <c r="M62" s="4"/>
      <c r="N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5"/>
      <c r="L63" s="4"/>
      <c r="M63" s="4"/>
      <c r="N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5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5"/>
      <c r="L65" s="4"/>
      <c r="M65" s="4"/>
      <c r="N65" s="4"/>
    </row>
    <row r="66" spans="1:14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5"/>
      <c r="L66" s="4"/>
      <c r="M66" s="4"/>
      <c r="N66" s="4"/>
    </row>
    <row r="67" spans="1:1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5"/>
      <c r="L67" s="4"/>
      <c r="M67" s="4"/>
      <c r="N67" s="4"/>
    </row>
    <row r="68" spans="1:14" s="3" customForma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5"/>
      <c r="L68" s="4"/>
      <c r="M68" s="4"/>
      <c r="N68" s="4"/>
    </row>
    <row r="69" spans="1:14" s="3" customForma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5"/>
      <c r="L69" s="4"/>
      <c r="M69" s="4"/>
      <c r="N69" s="4"/>
    </row>
    <row r="70" spans="1:14" s="3" customFormat="1" ht="21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5"/>
      <c r="L70" s="4"/>
      <c r="M70" s="4"/>
      <c r="N70" s="4"/>
    </row>
    <row r="71" spans="1:14" s="3" customForma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5"/>
      <c r="L71" s="4"/>
      <c r="M71" s="4"/>
      <c r="N71" s="4"/>
    </row>
    <row r="72" spans="1:14" s="3" customForma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5"/>
      <c r="L72" s="4"/>
      <c r="M72" s="4"/>
      <c r="N72" s="4"/>
    </row>
    <row r="73" spans="1:14" s="3" customForma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5"/>
      <c r="L73" s="4"/>
      <c r="M73" s="4"/>
      <c r="N73" s="4"/>
    </row>
    <row r="74" spans="1:14" ht="6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5"/>
      <c r="L74" s="4"/>
      <c r="M74" s="4"/>
      <c r="N74" s="4"/>
    </row>
    <row r="75" spans="1:14" s="3" customForma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5"/>
      <c r="L75" s="4"/>
      <c r="M75" s="4"/>
      <c r="N75" s="4"/>
    </row>
    <row r="76" spans="1:14" s="3" customForma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5"/>
      <c r="L76" s="4"/>
      <c r="M76" s="4"/>
      <c r="N76" s="4"/>
    </row>
    <row r="77" spans="1:14" s="3" customForma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5"/>
      <c r="L77" s="4"/>
      <c r="M77" s="4"/>
      <c r="N77" s="4"/>
    </row>
    <row r="78" spans="1:14" s="3" customForma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5"/>
      <c r="L78" s="4"/>
      <c r="M78" s="4"/>
      <c r="N78" s="4"/>
    </row>
    <row r="79" spans="1:14" s="3" customForma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5"/>
      <c r="L79" s="4"/>
      <c r="M79" s="4"/>
      <c r="N79" s="4"/>
    </row>
    <row r="80" spans="1:14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5"/>
      <c r="L80" s="4"/>
      <c r="M80" s="4"/>
      <c r="N80" s="4"/>
    </row>
    <row r="81" spans="1:1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5"/>
      <c r="L81" s="4"/>
      <c r="M81" s="4"/>
      <c r="N81" s="4"/>
    </row>
    <row r="82" spans="1:1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5"/>
      <c r="L82" s="4"/>
      <c r="M82" s="4"/>
      <c r="N82" s="4"/>
    </row>
    <row r="83" spans="1:15" ht="19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5"/>
      <c r="L83" s="4"/>
      <c r="M83" s="4"/>
      <c r="N83" s="4"/>
    </row>
    <row r="84" spans="1:1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5"/>
      <c r="L84" s="4"/>
      <c r="M84" s="4"/>
      <c r="N84" s="4"/>
    </row>
    <row r="85" spans="1:1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5"/>
      <c r="L85" s="4"/>
      <c r="M85" s="4"/>
      <c r="N85" s="4"/>
    </row>
    <row r="86" spans="1:1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5"/>
      <c r="L86" s="4"/>
      <c r="M86" s="4"/>
      <c r="N86" s="4"/>
    </row>
    <row r="87" spans="1:1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5"/>
      <c r="L87" s="4"/>
      <c r="M87" s="4"/>
      <c r="N87" s="4"/>
    </row>
    <row r="88" spans="1:15" s="3" customForma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5"/>
      <c r="L88" s="4"/>
      <c r="M88" s="4"/>
      <c r="N88" s="4"/>
    </row>
    <row r="89" spans="1:15" s="3" customForma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5"/>
      <c r="L89" s="4"/>
      <c r="M89" s="4"/>
      <c r="N89" s="4"/>
    </row>
    <row r="90" spans="1:15" s="3" customForma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5"/>
      <c r="L90" s="4"/>
      <c r="M90" s="4"/>
      <c r="N90" s="4"/>
    </row>
    <row r="91" spans="1:15" s="3" customForma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5"/>
      <c r="L91" s="4"/>
      <c r="M91" s="4"/>
      <c r="N91" s="4"/>
    </row>
    <row r="92" spans="1:15" s="3" customForma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5"/>
      <c r="L92" s="4"/>
      <c r="M92" s="4"/>
      <c r="N92" s="4"/>
    </row>
    <row r="93" spans="1:15" s="3" customForma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5"/>
      <c r="L93" s="4"/>
      <c r="M93" s="4"/>
      <c r="N93" s="4"/>
    </row>
    <row r="94" spans="1:1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5"/>
      <c r="L94" s="4"/>
      <c r="M94" s="4"/>
      <c r="N94" s="4"/>
      <c r="O94" s="2" t="s">
        <v>561</v>
      </c>
    </row>
    <row r="95" spans="1:15" s="3" customForma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5"/>
      <c r="L95" s="4"/>
      <c r="M95" s="4"/>
      <c r="N95" s="4"/>
    </row>
    <row r="96" spans="1:15" s="3" customForma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5"/>
      <c r="L96" s="4"/>
      <c r="M96" s="4"/>
      <c r="N96" s="4"/>
    </row>
    <row r="97" spans="1:15" s="3" customForma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5"/>
      <c r="L97" s="4"/>
      <c r="M97" s="4"/>
      <c r="N97" s="4"/>
    </row>
    <row r="98" spans="1:15" s="3" customForma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5"/>
      <c r="L98" s="4"/>
      <c r="M98" s="4"/>
      <c r="N98" s="4"/>
    </row>
    <row r="99" spans="1:15" s="3" customForma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5"/>
      <c r="L99" s="4"/>
      <c r="M99" s="4"/>
      <c r="N99" s="4"/>
    </row>
    <row r="100" spans="1:15" s="3" customForma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5"/>
      <c r="L100" s="4"/>
      <c r="M100" s="4"/>
      <c r="N100" s="4"/>
    </row>
    <row r="101" spans="1:1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5"/>
      <c r="L101" s="4"/>
      <c r="M101" s="4"/>
      <c r="N101" s="4"/>
      <c r="O101" s="2" t="s">
        <v>561</v>
      </c>
    </row>
    <row r="102" spans="1:15" s="3" customForma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5"/>
      <c r="L102" s="4"/>
      <c r="M102" s="4"/>
      <c r="N102" s="4"/>
    </row>
    <row r="103" spans="1:15" s="3" customForma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5"/>
      <c r="L103" s="4"/>
      <c r="M103" s="4"/>
      <c r="N103" s="4"/>
    </row>
    <row r="104" spans="1:15" s="3" customForma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5"/>
      <c r="L104" s="4"/>
      <c r="M104" s="4"/>
      <c r="N104" s="4"/>
    </row>
    <row r="105" spans="1:15" s="3" customForma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5"/>
      <c r="L105" s="4"/>
      <c r="M105" s="4"/>
      <c r="N105" s="4"/>
    </row>
    <row r="106" spans="1:15" s="3" customForma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5"/>
      <c r="L106" s="4"/>
      <c r="M106" s="4"/>
      <c r="N106" s="4"/>
    </row>
    <row r="107" spans="1:15" s="3" customForma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5"/>
      <c r="L107" s="4"/>
      <c r="M107" s="4"/>
      <c r="N107" s="4"/>
    </row>
    <row r="108" spans="1:1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5"/>
      <c r="L108" s="4"/>
      <c r="M108" s="4"/>
      <c r="N108" s="4"/>
    </row>
    <row r="109" spans="1:15" s="3" customForma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5"/>
      <c r="L109" s="4"/>
      <c r="M109" s="4"/>
      <c r="N109" s="4"/>
    </row>
    <row r="110" spans="1:15" s="3" customForma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5"/>
      <c r="L110" s="4"/>
      <c r="M110" s="4"/>
      <c r="N110" s="4"/>
    </row>
    <row r="111" spans="1:15" s="3" customForma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5"/>
      <c r="L111" s="4"/>
      <c r="M111" s="4"/>
      <c r="N111" s="4"/>
    </row>
    <row r="112" spans="1:15" s="3" customForma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5"/>
      <c r="L112" s="4"/>
      <c r="M112" s="4"/>
      <c r="N112" s="4"/>
    </row>
    <row r="113" spans="1:14" s="3" customForma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5"/>
      <c r="L113" s="4"/>
      <c r="M113" s="4"/>
      <c r="N113" s="4"/>
    </row>
    <row r="114" spans="1:14" s="3" customForma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5"/>
      <c r="L114" s="4"/>
      <c r="M114" s="4"/>
      <c r="N114" s="4"/>
    </row>
    <row r="115" spans="1:14" collapsed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5"/>
      <c r="L115" s="4"/>
      <c r="M115" s="4"/>
      <c r="N115" s="4"/>
    </row>
    <row r="116" spans="1:14" hidden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5"/>
      <c r="L116" s="4"/>
      <c r="M116" s="4"/>
      <c r="N116" s="4"/>
    </row>
    <row r="117" spans="1:14" hidden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5"/>
      <c r="L117" s="4"/>
      <c r="M117" s="4"/>
      <c r="N117" s="4"/>
    </row>
    <row r="118" spans="1:14" hidden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5"/>
      <c r="L118" s="4"/>
      <c r="M118" s="4"/>
      <c r="N118" s="4"/>
    </row>
    <row r="119" spans="1:14" hidden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5"/>
      <c r="L119" s="4"/>
      <c r="M119" s="4"/>
      <c r="N119" s="4"/>
    </row>
    <row r="120" spans="1:14" collapsed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5"/>
      <c r="L120" s="4"/>
      <c r="M120" s="4"/>
      <c r="N120" s="4"/>
    </row>
    <row r="121" spans="1:14" hidden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5"/>
      <c r="L121" s="4"/>
      <c r="M121" s="4"/>
      <c r="N121" s="4"/>
    </row>
    <row r="122" spans="1:14" hidden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5"/>
      <c r="L122" s="4"/>
      <c r="M122" s="4"/>
      <c r="N122" s="4"/>
    </row>
    <row r="123" spans="1:14" hidden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5"/>
      <c r="L123" s="4"/>
      <c r="M123" s="4"/>
      <c r="N123" s="4"/>
    </row>
    <row r="124" spans="1:14" hidden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5"/>
      <c r="L124" s="4"/>
      <c r="M124" s="4"/>
      <c r="N124" s="4"/>
    </row>
    <row r="125" spans="1:14" hidden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5"/>
      <c r="L125" s="4"/>
      <c r="M125" s="4"/>
      <c r="N125" s="4"/>
    </row>
    <row r="126" spans="1:14" hidden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5"/>
      <c r="L126" s="4"/>
      <c r="M126" s="4"/>
      <c r="N126" s="4"/>
    </row>
    <row r="127" spans="1:14" collapsed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5"/>
      <c r="L127" s="4"/>
      <c r="M127" s="4"/>
      <c r="N127" s="4"/>
    </row>
    <row r="128" spans="1:14" hidden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5"/>
      <c r="L128" s="4"/>
      <c r="M128" s="4"/>
      <c r="N128" s="4"/>
    </row>
    <row r="129" spans="1:14" hidden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5"/>
      <c r="L129" s="4"/>
      <c r="M129" s="4"/>
      <c r="N129" s="4"/>
    </row>
    <row r="130" spans="1:14" hidden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5"/>
      <c r="L130" s="4"/>
      <c r="M130" s="4"/>
      <c r="N130" s="4"/>
    </row>
    <row r="131" spans="1:14" hidden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5"/>
      <c r="L131" s="4"/>
      <c r="M131" s="4"/>
      <c r="N131" s="4"/>
    </row>
    <row r="132" spans="1:14" hidden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5"/>
      <c r="L132" s="4"/>
      <c r="M132" s="4"/>
      <c r="N132" s="4"/>
    </row>
    <row r="133" spans="1:14" hidden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5"/>
      <c r="L133" s="4"/>
      <c r="M133" s="4"/>
      <c r="N133" s="4"/>
    </row>
    <row r="134" spans="1:14" collapsed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5"/>
      <c r="L134" s="4"/>
      <c r="M134" s="4"/>
      <c r="N134" s="4"/>
    </row>
    <row r="135" spans="1:14" hidden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5"/>
      <c r="L135" s="4"/>
      <c r="M135" s="4"/>
      <c r="N135" s="4"/>
    </row>
    <row r="136" spans="1:14" hidden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5"/>
      <c r="L136" s="4"/>
      <c r="M136" s="4"/>
      <c r="N136" s="4"/>
    </row>
    <row r="137" spans="1:14" hidden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5"/>
      <c r="L137" s="4"/>
      <c r="M137" s="4"/>
      <c r="N137" s="4"/>
    </row>
    <row r="138" spans="1:14" hidden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5"/>
      <c r="L138" s="4"/>
      <c r="M138" s="4"/>
      <c r="N138" s="4"/>
    </row>
    <row r="139" spans="1:1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5"/>
      <c r="L139" s="4"/>
      <c r="M139" s="4"/>
      <c r="N139" s="4"/>
    </row>
    <row r="140" spans="1:1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5"/>
      <c r="L140" s="4"/>
      <c r="M140" s="4"/>
      <c r="N140" s="4"/>
    </row>
    <row r="141" spans="1:1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5"/>
      <c r="L141" s="4"/>
      <c r="M141" s="4"/>
      <c r="N141" s="4"/>
    </row>
    <row r="142" spans="1:14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5"/>
      <c r="L142" s="4"/>
      <c r="M142" s="4"/>
      <c r="N142" s="4"/>
    </row>
    <row r="143" spans="1:14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5"/>
      <c r="L143" s="4"/>
      <c r="M143" s="4"/>
      <c r="N143" s="4"/>
    </row>
    <row r="144" spans="1:14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5"/>
      <c r="L144" s="4"/>
      <c r="M144" s="4"/>
      <c r="N144" s="4"/>
    </row>
    <row r="145" spans="1:1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5"/>
      <c r="L145" s="4"/>
      <c r="M145" s="4"/>
      <c r="N145" s="4"/>
    </row>
    <row r="146" spans="1:14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5"/>
      <c r="L146" s="4"/>
      <c r="M146" s="4"/>
      <c r="N146" s="4"/>
    </row>
    <row r="147" spans="1:14" ht="32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5"/>
      <c r="L147" s="4"/>
      <c r="M147" s="4"/>
      <c r="N147" s="4"/>
    </row>
    <row r="148" spans="1:14" ht="32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5"/>
      <c r="L148" s="4"/>
      <c r="M148" s="4"/>
      <c r="N148" s="4"/>
    </row>
    <row r="149" spans="1:14" ht="35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5"/>
      <c r="L149" s="4"/>
      <c r="M149" s="4"/>
      <c r="N149" s="4"/>
    </row>
    <row r="150" spans="1:14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5"/>
      <c r="L150" s="4"/>
      <c r="M150" s="4"/>
      <c r="N150" s="4"/>
    </row>
    <row r="151" spans="1:14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5"/>
      <c r="L151" s="4"/>
      <c r="M151" s="4"/>
      <c r="N151" s="4"/>
    </row>
    <row r="152" spans="1:14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5"/>
      <c r="L152" s="4"/>
      <c r="M152" s="4"/>
      <c r="N152" s="4"/>
    </row>
    <row r="153" spans="1:14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5"/>
      <c r="L153" s="4"/>
      <c r="M153" s="4"/>
      <c r="N153" s="4"/>
    </row>
    <row r="154" spans="1:14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5"/>
      <c r="L154" s="4"/>
      <c r="M154" s="4"/>
      <c r="N154" s="4"/>
    </row>
    <row r="155" spans="1:14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5"/>
      <c r="L155" s="4"/>
      <c r="M155" s="4"/>
      <c r="N155" s="4"/>
    </row>
    <row r="156" spans="1:14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5"/>
      <c r="L156" s="4"/>
      <c r="M156" s="4"/>
      <c r="N156" s="4"/>
    </row>
    <row r="157" spans="1:14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5"/>
      <c r="L157" s="4"/>
      <c r="M157" s="4"/>
      <c r="N157" s="4"/>
    </row>
    <row r="158" spans="1:14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5"/>
      <c r="L158" s="4"/>
      <c r="M158" s="4"/>
      <c r="N158" s="4"/>
    </row>
    <row r="159" spans="1:14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5"/>
      <c r="L159" s="4"/>
      <c r="M159" s="4"/>
      <c r="N159" s="4"/>
    </row>
    <row r="160" spans="1:14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5"/>
      <c r="L160" s="4"/>
      <c r="M160" s="4"/>
      <c r="N160" s="4"/>
    </row>
    <row r="161" spans="1:14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5"/>
      <c r="L161" s="4"/>
      <c r="M161" s="4"/>
      <c r="N161" s="4"/>
    </row>
    <row r="162" spans="1:14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5"/>
      <c r="L162" s="4"/>
      <c r="M162" s="4"/>
      <c r="N162" s="4"/>
    </row>
    <row r="163" spans="1:14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5"/>
      <c r="L163" s="4"/>
      <c r="M163" s="4"/>
      <c r="N163" s="4"/>
    </row>
    <row r="164" spans="1:14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5"/>
      <c r="L164" s="4"/>
      <c r="M164" s="4"/>
      <c r="N164" s="4"/>
    </row>
    <row r="165" spans="1:14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5"/>
      <c r="L165" s="4"/>
      <c r="M165" s="4"/>
      <c r="N165" s="4"/>
    </row>
    <row r="166" spans="1:14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5"/>
      <c r="L166" s="4"/>
      <c r="M166" s="4"/>
      <c r="N166" s="4"/>
    </row>
    <row r="167" spans="1:1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5"/>
      <c r="L167" s="4"/>
      <c r="M167" s="4"/>
      <c r="N167" s="4"/>
    </row>
    <row r="168" spans="1:1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5"/>
      <c r="L168" s="4"/>
      <c r="M168" s="4"/>
      <c r="N168" s="4"/>
    </row>
    <row r="169" spans="1:14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5"/>
      <c r="L169" s="4"/>
      <c r="M169" s="4"/>
      <c r="N169" s="4"/>
    </row>
    <row r="170" spans="1:14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5"/>
      <c r="L170" s="4"/>
      <c r="M170" s="4"/>
      <c r="N170" s="4"/>
    </row>
    <row r="171" spans="1:14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5"/>
      <c r="L171" s="4"/>
      <c r="M171" s="4"/>
      <c r="N171" s="4"/>
    </row>
    <row r="172" spans="1:1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5"/>
      <c r="L172" s="4"/>
      <c r="M172" s="4"/>
      <c r="N172" s="4"/>
    </row>
    <row r="173" spans="1:1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5"/>
      <c r="L173" s="4"/>
      <c r="M173" s="4"/>
      <c r="N173" s="4"/>
    </row>
    <row r="174" spans="1:1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5"/>
      <c r="L174" s="4"/>
      <c r="M174" s="4"/>
      <c r="N174" s="4"/>
    </row>
    <row r="175" spans="1:14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5"/>
      <c r="L175" s="4"/>
      <c r="M175" s="4"/>
      <c r="N175" s="4"/>
    </row>
    <row r="176" spans="1:14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5"/>
      <c r="L176" s="4"/>
      <c r="M176" s="4"/>
      <c r="N176" s="4"/>
    </row>
    <row r="177" spans="1:14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5"/>
      <c r="L177" s="4"/>
      <c r="M177" s="4"/>
      <c r="N177" s="4"/>
    </row>
    <row r="178" spans="1:14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5"/>
      <c r="L178" s="4"/>
      <c r="M178" s="4"/>
      <c r="N178" s="4"/>
    </row>
    <row r="179" spans="1:14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5"/>
      <c r="L179" s="4"/>
      <c r="M179" s="4"/>
      <c r="N179" s="4"/>
    </row>
    <row r="180" spans="1:14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5"/>
      <c r="L180" s="4"/>
      <c r="M180" s="4"/>
      <c r="N180" s="4"/>
    </row>
    <row r="181" spans="1:14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5"/>
      <c r="L181" s="4"/>
      <c r="M181" s="4"/>
      <c r="N181" s="4"/>
    </row>
    <row r="182" spans="1:14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5"/>
      <c r="L182" s="4"/>
      <c r="M182" s="4"/>
      <c r="N182" s="4"/>
    </row>
    <row r="183" spans="1:14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5"/>
      <c r="L183" s="4"/>
      <c r="M183" s="4"/>
      <c r="N183" s="4"/>
    </row>
    <row r="184" spans="1:14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5"/>
      <c r="L184" s="4"/>
      <c r="M184" s="4"/>
      <c r="N184" s="4"/>
    </row>
    <row r="185" spans="1:14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5"/>
      <c r="L185" s="4"/>
      <c r="M185" s="4"/>
      <c r="N185" s="4"/>
    </row>
    <row r="186" spans="1:14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5"/>
      <c r="L186" s="4"/>
      <c r="M186" s="4"/>
      <c r="N186" s="4"/>
    </row>
    <row r="187" spans="1:14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5"/>
      <c r="L187" s="4"/>
      <c r="M187" s="4"/>
      <c r="N187" s="4"/>
    </row>
    <row r="188" spans="1:14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5"/>
      <c r="L188" s="4"/>
      <c r="M188" s="4"/>
      <c r="N188" s="4"/>
    </row>
    <row r="189" spans="1:14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5"/>
      <c r="L189" s="4"/>
      <c r="M189" s="4"/>
      <c r="N189" s="4"/>
    </row>
    <row r="190" spans="1:14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5"/>
      <c r="L190" s="4"/>
      <c r="M190" s="4"/>
      <c r="N190" s="4"/>
    </row>
    <row r="191" spans="1:14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5"/>
      <c r="L191" s="4"/>
      <c r="M191" s="4"/>
      <c r="N191" s="4"/>
    </row>
    <row r="192" spans="1:14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5"/>
      <c r="L192" s="4"/>
      <c r="M192" s="4"/>
      <c r="N192" s="4"/>
    </row>
    <row r="193" spans="1:14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5"/>
      <c r="L193" s="4"/>
      <c r="M193" s="4"/>
      <c r="N193" s="4"/>
    </row>
    <row r="194" spans="1:1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5"/>
      <c r="L194" s="4"/>
      <c r="M194" s="4"/>
      <c r="N194" s="4"/>
    </row>
    <row r="195" spans="1:14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5"/>
      <c r="L195" s="4"/>
      <c r="M195" s="4"/>
      <c r="N195" s="4"/>
    </row>
    <row r="196" spans="1:1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5"/>
      <c r="L196" s="4"/>
      <c r="M196" s="4"/>
      <c r="N196" s="4"/>
    </row>
    <row r="197" spans="1:14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5"/>
      <c r="L197" s="4"/>
      <c r="M197" s="4"/>
      <c r="N197" s="4"/>
    </row>
    <row r="198" spans="1:14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5"/>
      <c r="L198" s="4"/>
      <c r="M198" s="4"/>
      <c r="N198" s="4"/>
    </row>
    <row r="199" spans="1:1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5"/>
      <c r="L199" s="4"/>
      <c r="M199" s="4"/>
      <c r="N199" s="4"/>
    </row>
    <row r="200" spans="1:1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5"/>
      <c r="L200" s="4"/>
      <c r="M200" s="4"/>
      <c r="N200" s="4"/>
    </row>
    <row r="201" spans="1:1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5"/>
      <c r="L201" s="4"/>
      <c r="M201" s="4"/>
      <c r="N201" s="4"/>
    </row>
    <row r="202" spans="1:14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5"/>
      <c r="L202" s="4"/>
      <c r="M202" s="4"/>
      <c r="N202" s="4"/>
    </row>
    <row r="203" spans="1:14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5"/>
      <c r="L203" s="4"/>
      <c r="M203" s="4"/>
      <c r="N203" s="4"/>
    </row>
    <row r="204" spans="1:14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5"/>
      <c r="L204" s="4"/>
      <c r="M204" s="4"/>
      <c r="N204" s="4"/>
    </row>
    <row r="205" spans="1:14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5"/>
      <c r="L205" s="4"/>
      <c r="M205" s="4"/>
      <c r="N205" s="4"/>
    </row>
    <row r="206" spans="1:14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5"/>
      <c r="L206" s="4"/>
      <c r="M206" s="4"/>
      <c r="N206" s="4"/>
    </row>
    <row r="207" spans="1:14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5"/>
      <c r="L207" s="4"/>
      <c r="M207" s="4"/>
      <c r="N207" s="4"/>
    </row>
    <row r="208" spans="1:14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5"/>
      <c r="L208" s="4"/>
      <c r="M208" s="4"/>
      <c r="N208" s="4"/>
    </row>
    <row r="209" spans="1:1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5"/>
      <c r="L209" s="4"/>
      <c r="M209" s="4"/>
      <c r="N209" s="4"/>
    </row>
    <row r="210" spans="1:14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5"/>
      <c r="L210" s="4"/>
      <c r="M210" s="4"/>
      <c r="N210" s="4"/>
    </row>
    <row r="211" spans="1:14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5"/>
      <c r="L211" s="4"/>
      <c r="M211" s="4"/>
      <c r="N211" s="4"/>
    </row>
    <row r="212" spans="1:14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5"/>
      <c r="L212" s="4"/>
      <c r="M212" s="4"/>
      <c r="N212" s="4"/>
    </row>
    <row r="213" spans="1:14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5"/>
      <c r="L213" s="4"/>
      <c r="M213" s="4"/>
      <c r="N213" s="4"/>
    </row>
    <row r="214" spans="1:14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5"/>
      <c r="L214" s="4"/>
      <c r="M214" s="4"/>
      <c r="N214" s="4"/>
    </row>
    <row r="215" spans="1:14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5"/>
      <c r="L215" s="4"/>
      <c r="M215" s="4"/>
      <c r="N215" s="4"/>
    </row>
    <row r="216" spans="1:14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5"/>
      <c r="L216" s="4"/>
      <c r="M216" s="4"/>
      <c r="N216" s="4"/>
    </row>
    <row r="217" spans="1:14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5"/>
      <c r="L217" s="4"/>
      <c r="M217" s="4"/>
      <c r="N217" s="4"/>
    </row>
    <row r="218" spans="1:1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5"/>
      <c r="L218" s="4"/>
      <c r="M218" s="4"/>
      <c r="N218" s="4"/>
    </row>
    <row r="219" spans="1:14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5"/>
      <c r="L219" s="4"/>
      <c r="M219" s="4"/>
      <c r="N219" s="4"/>
    </row>
    <row r="220" spans="1:14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5"/>
      <c r="L220" s="4"/>
      <c r="M220" s="4"/>
      <c r="N220" s="4"/>
    </row>
    <row r="221" spans="1:14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5"/>
      <c r="L221" s="4"/>
      <c r="M221" s="4"/>
      <c r="N221" s="4"/>
    </row>
    <row r="222" spans="1:14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5"/>
      <c r="L222" s="4"/>
      <c r="M222" s="4"/>
      <c r="N222" s="4"/>
    </row>
    <row r="223" spans="1:14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5"/>
      <c r="L223" s="4"/>
      <c r="M223" s="4"/>
      <c r="N223" s="4"/>
    </row>
    <row r="224" spans="1:1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5"/>
      <c r="L224" s="4"/>
      <c r="M224" s="4"/>
      <c r="N224" s="4"/>
    </row>
    <row r="225" spans="1:14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5"/>
      <c r="L225" s="4"/>
      <c r="M225" s="4"/>
      <c r="N225" s="4"/>
    </row>
    <row r="226" spans="1:1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5"/>
      <c r="L226" s="4"/>
      <c r="M226" s="4"/>
      <c r="N226" s="4"/>
    </row>
    <row r="227" spans="1:1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5"/>
      <c r="L227" s="4"/>
      <c r="M227" s="4"/>
      <c r="N227" s="4"/>
    </row>
    <row r="228" spans="1:14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5"/>
      <c r="L228" s="4"/>
      <c r="M228" s="4"/>
      <c r="N228" s="4"/>
    </row>
    <row r="229" spans="1:14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5"/>
      <c r="L229" s="4"/>
      <c r="M229" s="4"/>
      <c r="N229" s="4"/>
    </row>
    <row r="230" spans="1:14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5"/>
      <c r="L230" s="4"/>
      <c r="M230" s="4"/>
      <c r="N230" s="4"/>
    </row>
    <row r="231" spans="1:14" ht="30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5"/>
      <c r="L231" s="4"/>
      <c r="M231" s="4"/>
      <c r="N231" s="4"/>
    </row>
    <row r="232" spans="1:14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5"/>
      <c r="L232" s="4"/>
      <c r="M232" s="4"/>
      <c r="N232" s="4"/>
    </row>
    <row r="233" spans="1:14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5"/>
      <c r="L233" s="4"/>
      <c r="M233" s="4"/>
      <c r="N233" s="4"/>
    </row>
    <row r="234" spans="1:1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5"/>
      <c r="L234" s="4"/>
      <c r="M234" s="4"/>
      <c r="N234" s="4"/>
    </row>
    <row r="235" spans="1:14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5"/>
      <c r="L235" s="4"/>
      <c r="M235" s="4"/>
      <c r="N235" s="4"/>
    </row>
    <row r="236" spans="1:14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5"/>
      <c r="L236" s="4"/>
      <c r="M236" s="4"/>
      <c r="N236" s="4"/>
    </row>
    <row r="237" spans="1:14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5"/>
      <c r="L237" s="4"/>
      <c r="M237" s="4"/>
      <c r="N237" s="4"/>
    </row>
    <row r="238" spans="1:14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5"/>
      <c r="L238" s="4"/>
      <c r="M238" s="4"/>
      <c r="N238" s="4"/>
    </row>
    <row r="239" spans="1:14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5"/>
      <c r="L239" s="4"/>
      <c r="M239" s="4"/>
      <c r="N239" s="4"/>
    </row>
    <row r="240" spans="1:14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5"/>
      <c r="L240" s="4"/>
      <c r="M240" s="4"/>
      <c r="N240" s="4"/>
    </row>
    <row r="241" spans="1:14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5"/>
      <c r="L241" s="4"/>
      <c r="M241" s="4"/>
      <c r="N241" s="4"/>
    </row>
    <row r="242" spans="1:14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5"/>
      <c r="L242" s="4"/>
      <c r="M242" s="4"/>
      <c r="N242" s="4"/>
    </row>
    <row r="243" spans="1:14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5"/>
      <c r="L243" s="4"/>
      <c r="M243" s="4"/>
      <c r="N243" s="4"/>
    </row>
    <row r="244" spans="1:14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5"/>
      <c r="L244" s="4"/>
      <c r="M244" s="4"/>
      <c r="N244" s="4"/>
    </row>
    <row r="245" spans="1:14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5"/>
      <c r="L245" s="4"/>
      <c r="M245" s="4"/>
      <c r="N245" s="4"/>
    </row>
    <row r="246" spans="1:14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5"/>
      <c r="L246" s="4"/>
      <c r="M246" s="4"/>
      <c r="N246" s="4"/>
    </row>
    <row r="247" spans="1:14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5"/>
      <c r="L247" s="4"/>
      <c r="M247" s="4"/>
      <c r="N247" s="4"/>
    </row>
    <row r="248" spans="1:14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5"/>
      <c r="L248" s="4"/>
      <c r="M248" s="4"/>
      <c r="N248" s="4"/>
    </row>
    <row r="249" spans="1:14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5"/>
      <c r="L249" s="4"/>
      <c r="M249" s="4"/>
      <c r="N249" s="4"/>
    </row>
    <row r="250" spans="1:14" ht="29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5"/>
      <c r="L250" s="4"/>
      <c r="M250" s="4"/>
      <c r="N250" s="4"/>
    </row>
    <row r="251" spans="1:14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5"/>
      <c r="L251" s="4"/>
      <c r="M251" s="4"/>
      <c r="N251" s="4"/>
    </row>
    <row r="252" spans="1:14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5"/>
      <c r="L252" s="4"/>
      <c r="M252" s="4"/>
      <c r="N252" s="4"/>
    </row>
    <row r="253" spans="1:14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5"/>
      <c r="L253" s="4"/>
      <c r="M253" s="4"/>
      <c r="N253" s="4"/>
    </row>
    <row r="254" spans="1:14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5"/>
      <c r="L254" s="4"/>
      <c r="M254" s="4"/>
      <c r="N254" s="4"/>
    </row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4" collapsed="1" x14ac:dyDescent="0.25"/>
    <row r="316" ht="39.75" customHeight="1" x14ac:dyDescent="0.25"/>
    <row r="317" ht="44.25" customHeight="1" x14ac:dyDescent="0.25"/>
  </sheetData>
  <sheetProtection password="F990" sheet="1" objects="1" scenarios="1"/>
  <mergeCells count="17">
    <mergeCell ref="A46:N46"/>
    <mergeCell ref="A8:N8"/>
    <mergeCell ref="A47:N47"/>
    <mergeCell ref="B44:N44"/>
    <mergeCell ref="B45:N45"/>
    <mergeCell ref="A41:J41"/>
    <mergeCell ref="B42:N42"/>
    <mergeCell ref="B43:N43"/>
    <mergeCell ref="A1:N1"/>
    <mergeCell ref="A2:N2"/>
    <mergeCell ref="A7:N7"/>
    <mergeCell ref="B3:L3"/>
    <mergeCell ref="B6:L6"/>
    <mergeCell ref="B5:L5"/>
    <mergeCell ref="B4:L4"/>
    <mergeCell ref="M3:M4"/>
    <mergeCell ref="M5:M6"/>
  </mergeCells>
  <pageMargins left="0.51181102362204722" right="0.51181102362204722" top="0.78740157480314965" bottom="0.78740157480314965" header="0.31496062992125984" footer="0.31496062992125984"/>
  <pageSetup paperSize="9" scale="45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zoomScale="90" zoomScaleNormal="100" zoomScaleSheetLayoutView="90" workbookViewId="0">
      <selection activeCell="I11" sqref="I11"/>
    </sheetView>
  </sheetViews>
  <sheetFormatPr defaultRowHeight="15" x14ac:dyDescent="0.25"/>
  <cols>
    <col min="1" max="1" width="9.140625" style="44"/>
    <col min="2" max="2" width="11" style="44" customWidth="1"/>
    <col min="3" max="3" width="48.7109375" style="44" customWidth="1"/>
    <col min="4" max="4" width="11.85546875" style="44" customWidth="1"/>
    <col min="5" max="5" width="13.140625" style="12" bestFit="1" customWidth="1"/>
    <col min="6" max="6" width="16.7109375" style="44" customWidth="1"/>
    <col min="7" max="7" width="15.85546875" style="44" customWidth="1"/>
    <col min="8" max="9" width="12.85546875" style="44" customWidth="1"/>
    <col min="10" max="10" width="16.42578125" style="44" customWidth="1"/>
    <col min="11" max="11" width="19.7109375" style="44" customWidth="1"/>
    <col min="12" max="16384" width="9.140625" style="44"/>
  </cols>
  <sheetData>
    <row r="1" spans="1:11" ht="90" customHeight="1" x14ac:dyDescent="0.25">
      <c r="A1" s="104" t="s">
        <v>677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18.75" x14ac:dyDescent="0.25">
      <c r="A2" s="100" t="s">
        <v>456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x14ac:dyDescent="0.25">
      <c r="A3" s="17" t="s">
        <v>11</v>
      </c>
      <c r="B3" s="109"/>
      <c r="C3" s="109"/>
      <c r="D3" s="109"/>
      <c r="E3" s="109"/>
      <c r="F3" s="109"/>
      <c r="G3" s="109"/>
      <c r="H3" s="109"/>
      <c r="I3" s="109"/>
      <c r="J3" s="103" t="s">
        <v>15</v>
      </c>
      <c r="K3" s="18" t="str">
        <f>'PLANILHA ORÇAMENTÁRIA'!H3</f>
        <v>SINAPI</v>
      </c>
    </row>
    <row r="4" spans="1:11" x14ac:dyDescent="0.25">
      <c r="A4" s="17" t="s">
        <v>12</v>
      </c>
      <c r="B4" s="109"/>
      <c r="C4" s="109"/>
      <c r="D4" s="109"/>
      <c r="E4" s="109"/>
      <c r="F4" s="109"/>
      <c r="G4" s="109"/>
      <c r="H4" s="109"/>
      <c r="I4" s="109"/>
      <c r="J4" s="103"/>
      <c r="K4" s="19" t="str">
        <f>'PLANILHA ORÇAMENTÁRIA'!H4</f>
        <v>AP - Janeiro/2018</v>
      </c>
    </row>
    <row r="5" spans="1:11" x14ac:dyDescent="0.25">
      <c r="A5" s="17" t="s">
        <v>13</v>
      </c>
      <c r="B5" s="109"/>
      <c r="C5" s="109"/>
      <c r="D5" s="109"/>
      <c r="E5" s="109"/>
      <c r="F5" s="109"/>
      <c r="G5" s="109"/>
      <c r="H5" s="109"/>
      <c r="I5" s="109"/>
      <c r="J5" s="105">
        <f>BDI!I23</f>
        <v>0.24666704095238123</v>
      </c>
      <c r="K5" s="18" t="str">
        <f>'PLANILHA ORÇAMENTÁRIA'!H5</f>
        <v>SICRO</v>
      </c>
    </row>
    <row r="6" spans="1:11" x14ac:dyDescent="0.25">
      <c r="A6" s="17" t="s">
        <v>14</v>
      </c>
      <c r="B6" s="109"/>
      <c r="C6" s="109"/>
      <c r="D6" s="109"/>
      <c r="E6" s="109"/>
      <c r="F6" s="109"/>
      <c r="G6" s="109"/>
      <c r="H6" s="109"/>
      <c r="I6" s="109"/>
      <c r="J6" s="105"/>
      <c r="K6" s="19" t="str">
        <f>'PLANILHA ORÇAMENTÁRIA'!H6</f>
        <v>AP - Setembro/2017</v>
      </c>
    </row>
    <row r="7" spans="1:11" ht="30" x14ac:dyDescent="0.25">
      <c r="A7" s="21" t="s">
        <v>363</v>
      </c>
      <c r="B7" s="21" t="s">
        <v>1</v>
      </c>
      <c r="C7" s="21" t="s">
        <v>457</v>
      </c>
      <c r="D7" s="21" t="s">
        <v>236</v>
      </c>
      <c r="E7" s="21" t="s">
        <v>3</v>
      </c>
      <c r="F7" s="21" t="s">
        <v>661</v>
      </c>
      <c r="G7" s="21" t="s">
        <v>662</v>
      </c>
      <c r="H7" s="21" t="s">
        <v>663</v>
      </c>
      <c r="I7" s="21" t="s">
        <v>664</v>
      </c>
      <c r="J7" s="21" t="s">
        <v>665</v>
      </c>
      <c r="K7" s="21" t="s">
        <v>458</v>
      </c>
    </row>
    <row r="8" spans="1:11" ht="45" x14ac:dyDescent="0.25">
      <c r="A8" s="51" t="s">
        <v>9</v>
      </c>
      <c r="B8" s="52" t="s">
        <v>52</v>
      </c>
      <c r="C8" s="53" t="s">
        <v>459</v>
      </c>
      <c r="D8" s="54" t="s">
        <v>19</v>
      </c>
      <c r="E8" s="45"/>
      <c r="F8" s="51">
        <v>2.52</v>
      </c>
      <c r="G8" s="51">
        <v>1.68</v>
      </c>
      <c r="H8" s="55"/>
      <c r="I8" s="55"/>
      <c r="J8" s="56"/>
      <c r="K8" s="57">
        <f>F8*G8*E8</f>
        <v>0</v>
      </c>
    </row>
    <row r="9" spans="1:11" ht="15.75" x14ac:dyDescent="0.25">
      <c r="A9" s="51" t="s">
        <v>666</v>
      </c>
      <c r="B9" s="52" t="s">
        <v>72</v>
      </c>
      <c r="C9" s="23" t="s">
        <v>73</v>
      </c>
      <c r="D9" s="54" t="s">
        <v>19</v>
      </c>
      <c r="E9" s="46"/>
      <c r="F9" s="47"/>
      <c r="G9" s="47"/>
      <c r="H9" s="55"/>
      <c r="I9" s="55"/>
      <c r="J9" s="56"/>
      <c r="K9" s="57">
        <f>G9*F9</f>
        <v>0</v>
      </c>
    </row>
    <row r="10" spans="1:11" ht="45" x14ac:dyDescent="0.25">
      <c r="A10" s="51" t="s">
        <v>460</v>
      </c>
      <c r="B10" s="52">
        <v>73672</v>
      </c>
      <c r="C10" s="23" t="s">
        <v>565</v>
      </c>
      <c r="D10" s="54" t="s">
        <v>19</v>
      </c>
      <c r="E10" s="46"/>
      <c r="F10" s="47"/>
      <c r="G10" s="47"/>
      <c r="H10" s="55"/>
      <c r="I10" s="55"/>
      <c r="J10" s="56"/>
      <c r="K10" s="57">
        <f>G10*F10</f>
        <v>0</v>
      </c>
    </row>
    <row r="11" spans="1:11" ht="45" x14ac:dyDescent="0.25">
      <c r="A11" s="51" t="s">
        <v>10</v>
      </c>
      <c r="B11" s="52">
        <v>93207</v>
      </c>
      <c r="C11" s="23" t="s">
        <v>461</v>
      </c>
      <c r="D11" s="54" t="s">
        <v>19</v>
      </c>
      <c r="E11" s="46"/>
      <c r="F11" s="47"/>
      <c r="G11" s="47"/>
      <c r="H11" s="55"/>
      <c r="I11" s="55"/>
      <c r="J11" s="56"/>
      <c r="K11" s="57">
        <f>F11*G11*E11</f>
        <v>0</v>
      </c>
    </row>
    <row r="12" spans="1:11" ht="45" x14ac:dyDescent="0.25">
      <c r="A12" s="51" t="s">
        <v>8</v>
      </c>
      <c r="B12" s="52">
        <v>93208</v>
      </c>
      <c r="C12" s="23" t="s">
        <v>74</v>
      </c>
      <c r="D12" s="54" t="s">
        <v>19</v>
      </c>
      <c r="E12" s="46"/>
      <c r="F12" s="47"/>
      <c r="G12" s="47"/>
      <c r="H12" s="55"/>
      <c r="I12" s="55"/>
      <c r="J12" s="56"/>
      <c r="K12" s="57">
        <f>F12*G12*E12</f>
        <v>0</v>
      </c>
    </row>
    <row r="13" spans="1:11" ht="45" x14ac:dyDescent="0.25">
      <c r="A13" s="51" t="s">
        <v>83</v>
      </c>
      <c r="B13" s="52">
        <v>93210</v>
      </c>
      <c r="C13" s="23" t="s">
        <v>75</v>
      </c>
      <c r="D13" s="54" t="s">
        <v>19</v>
      </c>
      <c r="E13" s="46"/>
      <c r="F13" s="48"/>
      <c r="G13" s="48"/>
      <c r="H13" s="55"/>
      <c r="I13" s="55"/>
      <c r="J13" s="56"/>
      <c r="K13" s="57">
        <f>E13*F13*G13</f>
        <v>0</v>
      </c>
    </row>
    <row r="14" spans="1:11" ht="45" x14ac:dyDescent="0.25">
      <c r="A14" s="51" t="s">
        <v>84</v>
      </c>
      <c r="B14" s="52">
        <v>93212</v>
      </c>
      <c r="C14" s="23" t="s">
        <v>76</v>
      </c>
      <c r="D14" s="54" t="s">
        <v>19</v>
      </c>
      <c r="E14" s="46"/>
      <c r="F14" s="47"/>
      <c r="G14" s="47"/>
      <c r="H14" s="55"/>
      <c r="I14" s="55"/>
      <c r="J14" s="56"/>
      <c r="K14" s="57">
        <f>F14*G14*E14</f>
        <v>0</v>
      </c>
    </row>
    <row r="15" spans="1:11" ht="30" x14ac:dyDescent="0.25">
      <c r="A15" s="51" t="s">
        <v>88</v>
      </c>
      <c r="B15" s="52">
        <v>41598</v>
      </c>
      <c r="C15" s="58" t="s">
        <v>462</v>
      </c>
      <c r="D15" s="54" t="s">
        <v>22</v>
      </c>
      <c r="E15" s="45"/>
      <c r="F15" s="51"/>
      <c r="G15" s="55"/>
      <c r="H15" s="55"/>
      <c r="I15" s="55"/>
      <c r="J15" s="56"/>
      <c r="K15" s="57">
        <f>E15</f>
        <v>0</v>
      </c>
    </row>
    <row r="16" spans="1:11" ht="30" x14ac:dyDescent="0.25">
      <c r="A16" s="51" t="s">
        <v>89</v>
      </c>
      <c r="B16" s="52">
        <v>72897</v>
      </c>
      <c r="C16" s="58" t="s">
        <v>54</v>
      </c>
      <c r="D16" s="54" t="s">
        <v>29</v>
      </c>
      <c r="E16" s="62"/>
      <c r="F16" s="47"/>
      <c r="G16" s="47"/>
      <c r="H16" s="47"/>
      <c r="I16" s="51"/>
      <c r="J16" s="63"/>
      <c r="K16" s="57">
        <f>F16*G16*H16</f>
        <v>0</v>
      </c>
    </row>
    <row r="17" spans="1:14" ht="30" x14ac:dyDescent="0.25">
      <c r="A17" s="51" t="s">
        <v>96</v>
      </c>
      <c r="B17" s="59">
        <v>95290</v>
      </c>
      <c r="C17" s="60" t="s">
        <v>77</v>
      </c>
      <c r="D17" s="61" t="s">
        <v>55</v>
      </c>
      <c r="E17" s="62"/>
      <c r="F17" s="47"/>
      <c r="G17" s="47"/>
      <c r="H17" s="48"/>
      <c r="I17" s="48"/>
      <c r="J17" s="49"/>
      <c r="K17" s="57">
        <f>F17*G17*H17*I17*(1+J17)</f>
        <v>0</v>
      </c>
    </row>
    <row r="18" spans="1:14" ht="30" x14ac:dyDescent="0.25">
      <c r="A18" s="51" t="s">
        <v>252</v>
      </c>
      <c r="B18" s="59">
        <v>95296</v>
      </c>
      <c r="C18" s="60" t="s">
        <v>78</v>
      </c>
      <c r="D18" s="61" t="s">
        <v>55</v>
      </c>
      <c r="E18" s="62"/>
      <c r="F18" s="48"/>
      <c r="G18" s="48"/>
      <c r="H18" s="48"/>
      <c r="I18" s="48"/>
      <c r="J18" s="49"/>
      <c r="K18" s="57">
        <f>F18*G18*H18*I18*(1+J18)</f>
        <v>0</v>
      </c>
    </row>
    <row r="19" spans="1:14" ht="45" x14ac:dyDescent="0.25">
      <c r="A19" s="51" t="s">
        <v>253</v>
      </c>
      <c r="B19" s="52">
        <v>78472</v>
      </c>
      <c r="C19" s="58" t="s">
        <v>40</v>
      </c>
      <c r="D19" s="54" t="s">
        <v>19</v>
      </c>
      <c r="E19" s="62"/>
      <c r="F19" s="47"/>
      <c r="G19" s="47"/>
      <c r="H19" s="51"/>
      <c r="I19" s="51"/>
      <c r="J19" s="63"/>
      <c r="K19" s="57">
        <f>F19*G19*E19</f>
        <v>0</v>
      </c>
    </row>
    <row r="20" spans="1:14" ht="75" x14ac:dyDescent="0.25">
      <c r="A20" s="51" t="s">
        <v>254</v>
      </c>
      <c r="B20" s="52" t="s">
        <v>361</v>
      </c>
      <c r="C20" s="58" t="s">
        <v>463</v>
      </c>
      <c r="D20" s="54" t="s">
        <v>362</v>
      </c>
      <c r="E20" s="45"/>
      <c r="F20" s="51"/>
      <c r="G20" s="51"/>
      <c r="H20" s="51"/>
      <c r="I20" s="51"/>
      <c r="J20" s="63"/>
      <c r="K20" s="57">
        <f>E20</f>
        <v>0</v>
      </c>
    </row>
    <row r="21" spans="1:14" ht="95.1" customHeight="1" x14ac:dyDescent="0.25">
      <c r="A21" s="95" t="s">
        <v>592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50"/>
      <c r="M21" s="50"/>
      <c r="N21" s="50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70" zoomScaleNormal="70" zoomScaleSheetLayoutView="70" workbookViewId="0">
      <selection activeCell="H12" sqref="H12"/>
    </sheetView>
  </sheetViews>
  <sheetFormatPr defaultRowHeight="15" x14ac:dyDescent="0.25"/>
  <cols>
    <col min="1" max="1" width="9.140625" style="2"/>
    <col min="2" max="2" width="14.5703125" style="2" customWidth="1"/>
    <col min="3" max="3" width="65.7109375" style="2" customWidth="1"/>
    <col min="4" max="4" width="15" style="2" customWidth="1"/>
    <col min="5" max="5" width="19.42578125" style="2" bestFit="1" customWidth="1"/>
    <col min="6" max="6" width="22.7109375" style="2" bestFit="1" customWidth="1"/>
    <col min="7" max="7" width="15.85546875" style="2" customWidth="1"/>
    <col min="8" max="8" width="18" style="2" bestFit="1" customWidth="1"/>
    <col min="9" max="9" width="14" style="2" customWidth="1"/>
    <col min="10" max="10" width="15" style="2" customWidth="1"/>
    <col min="11" max="12" width="17.7109375" style="2" customWidth="1"/>
    <col min="13" max="13" width="20.85546875" style="2" customWidth="1"/>
    <col min="14" max="14" width="23.28515625" style="2" bestFit="1" customWidth="1"/>
    <col min="15" max="15" width="21.85546875" style="2" bestFit="1" customWidth="1"/>
    <col min="16" max="16384" width="9.140625" style="2"/>
  </cols>
  <sheetData>
    <row r="1" spans="1:15" ht="90" customHeight="1" x14ac:dyDescent="0.25">
      <c r="A1" s="104" t="s">
        <v>677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5" ht="18.75" x14ac:dyDescent="0.25">
      <c r="A2" s="100" t="s">
        <v>465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x14ac:dyDescent="0.25">
      <c r="A3" s="17" t="s">
        <v>11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3" t="s">
        <v>15</v>
      </c>
      <c r="O3" s="18" t="str">
        <f>'PLANILHA ORÇAMENTÁRIA'!H3</f>
        <v>SINAPI</v>
      </c>
    </row>
    <row r="4" spans="1:15" x14ac:dyDescent="0.25">
      <c r="A4" s="17" t="s">
        <v>12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3"/>
      <c r="O4" s="19" t="str">
        <f>'PLANILHA ORÇAMENTÁRIA'!H4</f>
        <v>AP - Janeiro/2018</v>
      </c>
    </row>
    <row r="5" spans="1:15" x14ac:dyDescent="0.25">
      <c r="A5" s="17" t="s">
        <v>13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5">
        <f>BDI!I23</f>
        <v>0.24666704095238123</v>
      </c>
      <c r="O5" s="18" t="str">
        <f>'PLANILHA ORÇAMENTÁRIA'!H5</f>
        <v>SICRO</v>
      </c>
    </row>
    <row r="6" spans="1:15" x14ac:dyDescent="0.25">
      <c r="A6" s="17" t="s">
        <v>14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5"/>
      <c r="O6" s="19" t="str">
        <f>'PLANILHA ORÇAMENTÁRIA'!H6</f>
        <v>AP - Setembro/2017</v>
      </c>
    </row>
    <row r="7" spans="1:15" ht="45" x14ac:dyDescent="0.25">
      <c r="A7" s="21" t="s">
        <v>363</v>
      </c>
      <c r="B7" s="21" t="s">
        <v>1</v>
      </c>
      <c r="C7" s="21" t="s">
        <v>457</v>
      </c>
      <c r="D7" s="21" t="s">
        <v>236</v>
      </c>
      <c r="E7" s="21" t="s">
        <v>3</v>
      </c>
      <c r="F7" s="21" t="s">
        <v>661</v>
      </c>
      <c r="G7" s="21" t="s">
        <v>662</v>
      </c>
      <c r="H7" s="21" t="s">
        <v>663</v>
      </c>
      <c r="I7" s="21" t="s">
        <v>667</v>
      </c>
      <c r="J7" s="21" t="s">
        <v>668</v>
      </c>
      <c r="K7" s="21" t="s">
        <v>669</v>
      </c>
      <c r="L7" s="21" t="s">
        <v>664</v>
      </c>
      <c r="M7" s="69" t="s">
        <v>670</v>
      </c>
      <c r="N7" s="21" t="s">
        <v>665</v>
      </c>
      <c r="O7" s="21" t="s">
        <v>458</v>
      </c>
    </row>
    <row r="8" spans="1:15" ht="30" x14ac:dyDescent="0.25">
      <c r="A8" s="51" t="s">
        <v>23</v>
      </c>
      <c r="B8" s="70" t="s">
        <v>86</v>
      </c>
      <c r="C8" s="71" t="s">
        <v>85</v>
      </c>
      <c r="D8" s="72" t="s">
        <v>19</v>
      </c>
      <c r="E8" s="48"/>
      <c r="F8" s="64"/>
      <c r="G8" s="64"/>
      <c r="H8" s="80"/>
      <c r="I8" s="80"/>
      <c r="J8" s="80"/>
      <c r="K8" s="80"/>
      <c r="L8" s="80"/>
      <c r="M8" s="83"/>
      <c r="N8" s="83"/>
      <c r="O8" s="84">
        <f>F8*G8</f>
        <v>0</v>
      </c>
    </row>
    <row r="9" spans="1:15" ht="15.75" x14ac:dyDescent="0.25">
      <c r="A9" s="73" t="s">
        <v>24</v>
      </c>
      <c r="B9" s="74" t="s">
        <v>209</v>
      </c>
      <c r="C9" s="75" t="s">
        <v>208</v>
      </c>
      <c r="D9" s="76" t="s">
        <v>19</v>
      </c>
      <c r="E9" s="79"/>
      <c r="F9" s="82"/>
      <c r="G9" s="82"/>
      <c r="H9" s="79"/>
      <c r="I9" s="79"/>
      <c r="J9" s="65"/>
      <c r="K9" s="65"/>
      <c r="L9" s="79"/>
      <c r="M9" s="85"/>
      <c r="N9" s="85"/>
      <c r="O9" s="86" t="e">
        <f>J9/K9</f>
        <v>#DIV/0!</v>
      </c>
    </row>
    <row r="10" spans="1:15" ht="30" x14ac:dyDescent="0.25">
      <c r="A10" s="73" t="s">
        <v>25</v>
      </c>
      <c r="B10" s="74" t="s">
        <v>211</v>
      </c>
      <c r="C10" s="75" t="s">
        <v>210</v>
      </c>
      <c r="D10" s="76" t="s">
        <v>29</v>
      </c>
      <c r="E10" s="79"/>
      <c r="F10" s="82"/>
      <c r="G10" s="82"/>
      <c r="H10" s="82"/>
      <c r="I10" s="82"/>
      <c r="J10" s="66"/>
      <c r="K10" s="66"/>
      <c r="L10" s="82"/>
      <c r="M10" s="87"/>
      <c r="N10" s="85"/>
      <c r="O10" s="88" t="e">
        <f>(J9/K9)*K10</f>
        <v>#DIV/0!</v>
      </c>
    </row>
    <row r="11" spans="1:15" ht="30" x14ac:dyDescent="0.25">
      <c r="A11" s="51" t="s">
        <v>26</v>
      </c>
      <c r="B11" s="19">
        <v>95290</v>
      </c>
      <c r="C11" s="71" t="s">
        <v>77</v>
      </c>
      <c r="D11" s="72" t="s">
        <v>55</v>
      </c>
      <c r="E11" s="80"/>
      <c r="F11" s="67"/>
      <c r="G11" s="67"/>
      <c r="H11" s="67"/>
      <c r="I11" s="92"/>
      <c r="J11" s="92"/>
      <c r="K11" s="92"/>
      <c r="L11" s="67"/>
      <c r="M11" s="89"/>
      <c r="N11" s="68"/>
      <c r="O11" s="90">
        <f>F11*G11*H11*L11*(1+N11)</f>
        <v>0</v>
      </c>
    </row>
    <row r="12" spans="1:15" ht="45" x14ac:dyDescent="0.25">
      <c r="A12" s="51" t="s">
        <v>27</v>
      </c>
      <c r="B12" s="70" t="s">
        <v>87</v>
      </c>
      <c r="C12" s="71" t="s">
        <v>584</v>
      </c>
      <c r="D12" s="72" t="s">
        <v>29</v>
      </c>
      <c r="E12" s="80"/>
      <c r="F12" s="81"/>
      <c r="G12" s="81"/>
      <c r="H12" s="81"/>
      <c r="I12" s="67"/>
      <c r="J12" s="92"/>
      <c r="K12" s="92"/>
      <c r="L12" s="92"/>
      <c r="M12" s="89"/>
      <c r="N12" s="83"/>
      <c r="O12" s="90">
        <f>I12</f>
        <v>0</v>
      </c>
    </row>
    <row r="13" spans="1:15" ht="45" x14ac:dyDescent="0.25">
      <c r="A13" s="51" t="s">
        <v>28</v>
      </c>
      <c r="B13" s="70" t="s">
        <v>87</v>
      </c>
      <c r="C13" s="71" t="s">
        <v>671</v>
      </c>
      <c r="D13" s="72" t="s">
        <v>29</v>
      </c>
      <c r="E13" s="80"/>
      <c r="F13" s="81"/>
      <c r="G13" s="81"/>
      <c r="H13" s="81"/>
      <c r="I13" s="67"/>
      <c r="J13" s="67"/>
      <c r="K13" s="92"/>
      <c r="L13" s="92"/>
      <c r="M13" s="68"/>
      <c r="N13" s="83"/>
      <c r="O13" s="91">
        <f>(J13-I13)*(1+M13)</f>
        <v>0</v>
      </c>
    </row>
    <row r="14" spans="1:15" ht="30" x14ac:dyDescent="0.25">
      <c r="A14" s="51" t="s">
        <v>51</v>
      </c>
      <c r="B14" s="19" t="s">
        <v>81</v>
      </c>
      <c r="C14" s="77" t="s">
        <v>80</v>
      </c>
      <c r="D14" s="72" t="s">
        <v>29</v>
      </c>
      <c r="E14" s="80"/>
      <c r="F14" s="67"/>
      <c r="G14" s="67"/>
      <c r="H14" s="67"/>
      <c r="I14" s="92"/>
      <c r="J14" s="92"/>
      <c r="K14" s="92"/>
      <c r="L14" s="92"/>
      <c r="M14" s="89"/>
      <c r="N14" s="83"/>
      <c r="O14" s="90">
        <f t="shared" ref="O14" si="0">F14*G14*H14</f>
        <v>0</v>
      </c>
    </row>
    <row r="15" spans="1:15" ht="30" x14ac:dyDescent="0.25">
      <c r="A15" s="51" t="s">
        <v>90</v>
      </c>
      <c r="B15" s="19" t="s">
        <v>53</v>
      </c>
      <c r="C15" s="77" t="s">
        <v>18</v>
      </c>
      <c r="D15" s="72" t="s">
        <v>19</v>
      </c>
      <c r="E15" s="80"/>
      <c r="F15" s="67"/>
      <c r="G15" s="67"/>
      <c r="H15" s="80"/>
      <c r="I15" s="80"/>
      <c r="J15" s="80"/>
      <c r="K15" s="80"/>
      <c r="L15" s="80"/>
      <c r="M15" s="83"/>
      <c r="N15" s="83"/>
      <c r="O15" s="84">
        <f>F15*G15</f>
        <v>0</v>
      </c>
    </row>
    <row r="16" spans="1:15" ht="31.5" customHeight="1" x14ac:dyDescent="0.25">
      <c r="A16" s="51" t="s">
        <v>241</v>
      </c>
      <c r="B16" s="19">
        <v>79472</v>
      </c>
      <c r="C16" s="78" t="s">
        <v>82</v>
      </c>
      <c r="D16" s="72" t="s">
        <v>19</v>
      </c>
      <c r="E16" s="80"/>
      <c r="F16" s="67"/>
      <c r="G16" s="67"/>
      <c r="H16" s="80"/>
      <c r="I16" s="80"/>
      <c r="J16" s="80"/>
      <c r="K16" s="80"/>
      <c r="L16" s="80"/>
      <c r="M16" s="83"/>
      <c r="N16" s="83"/>
      <c r="O16" s="84">
        <f>F16*G16</f>
        <v>0</v>
      </c>
    </row>
    <row r="17" spans="1:15" x14ac:dyDescent="0.25">
      <c r="A17" s="110" t="s">
        <v>585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</row>
    <row r="18" spans="1:15" ht="95.1" customHeight="1" x14ac:dyDescent="0.25">
      <c r="A18" s="95" t="s">
        <v>591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</row>
  </sheetData>
  <sheetProtection password="F990" sheet="1" objects="1" scenarios="1"/>
  <mergeCells count="10">
    <mergeCell ref="A17:O17"/>
    <mergeCell ref="N5:N6"/>
    <mergeCell ref="A18:O18"/>
    <mergeCell ref="B5:M5"/>
    <mergeCell ref="B6:M6"/>
    <mergeCell ref="A1:O1"/>
    <mergeCell ref="A2:O2"/>
    <mergeCell ref="N3:N4"/>
    <mergeCell ref="B3:M3"/>
    <mergeCell ref="B4:M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0"/>
  <sheetViews>
    <sheetView view="pageBreakPreview" zoomScale="90" zoomScaleNormal="90" zoomScaleSheetLayoutView="90" workbookViewId="0">
      <selection activeCell="I10" sqref="I10"/>
    </sheetView>
  </sheetViews>
  <sheetFormatPr defaultRowHeight="15" x14ac:dyDescent="0.25"/>
  <cols>
    <col min="1" max="1" width="9.140625" style="2"/>
    <col min="2" max="2" width="12.42578125" style="2" customWidth="1"/>
    <col min="3" max="3" width="72.855468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4.28515625" style="2" customWidth="1"/>
    <col min="8" max="8" width="18.140625" style="2" customWidth="1"/>
    <col min="9" max="10" width="21.85546875" style="2" bestFit="1" customWidth="1"/>
    <col min="11" max="16384" width="9.140625" style="2"/>
  </cols>
  <sheetData>
    <row r="1" spans="1:10" ht="90" customHeight="1" x14ac:dyDescent="0.25">
      <c r="A1" s="104" t="s">
        <v>677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8.75" x14ac:dyDescent="0.25">
      <c r="A2" s="100" t="s">
        <v>466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 x14ac:dyDescent="0.25">
      <c r="A3" s="17" t="s">
        <v>11</v>
      </c>
      <c r="B3" s="111"/>
      <c r="C3" s="111"/>
      <c r="D3" s="111"/>
      <c r="E3" s="111"/>
      <c r="F3" s="111"/>
      <c r="G3" s="111"/>
      <c r="H3" s="111"/>
      <c r="I3" s="103" t="s">
        <v>15</v>
      </c>
      <c r="J3" s="20" t="str">
        <f>'PLANILHA ORÇAMENTÁRIA'!H3</f>
        <v>SINAPI</v>
      </c>
    </row>
    <row r="4" spans="1:10" x14ac:dyDescent="0.25">
      <c r="A4" s="17" t="s">
        <v>12</v>
      </c>
      <c r="B4" s="109"/>
      <c r="C4" s="109"/>
      <c r="D4" s="109"/>
      <c r="E4" s="109"/>
      <c r="F4" s="109"/>
      <c r="G4" s="109"/>
      <c r="H4" s="109"/>
      <c r="I4" s="103"/>
      <c r="J4" s="19" t="str">
        <f>'PLANILHA ORÇAMENTÁRIA'!H4</f>
        <v>AP - Janeiro/2018</v>
      </c>
    </row>
    <row r="5" spans="1:10" x14ac:dyDescent="0.25">
      <c r="A5" s="17" t="s">
        <v>13</v>
      </c>
      <c r="B5" s="109"/>
      <c r="C5" s="109"/>
      <c r="D5" s="109"/>
      <c r="E5" s="109"/>
      <c r="F5" s="109"/>
      <c r="G5" s="109"/>
      <c r="H5" s="109"/>
      <c r="I5" s="105">
        <f>BDI!I23</f>
        <v>0.24666704095238123</v>
      </c>
      <c r="J5" s="20" t="str">
        <f>'PLANILHA ORÇAMENTÁRIA'!H5</f>
        <v>SICRO</v>
      </c>
    </row>
    <row r="6" spans="1:10" x14ac:dyDescent="0.25">
      <c r="A6" s="17" t="s">
        <v>14</v>
      </c>
      <c r="B6" s="109"/>
      <c r="C6" s="109"/>
      <c r="D6" s="109"/>
      <c r="E6" s="109"/>
      <c r="F6" s="109"/>
      <c r="G6" s="109"/>
      <c r="H6" s="109"/>
      <c r="I6" s="105"/>
      <c r="J6" s="19" t="str">
        <f>'PLANILHA ORÇAMENTÁRIA'!H6</f>
        <v>AP - Setembro/2017</v>
      </c>
    </row>
    <row r="7" spans="1:10" ht="30" x14ac:dyDescent="0.25">
      <c r="A7" s="21" t="s">
        <v>363</v>
      </c>
      <c r="B7" s="21" t="s">
        <v>1</v>
      </c>
      <c r="C7" s="21" t="s">
        <v>457</v>
      </c>
      <c r="D7" s="21" t="s">
        <v>236</v>
      </c>
      <c r="E7" s="21" t="s">
        <v>3</v>
      </c>
      <c r="F7" s="21" t="s">
        <v>661</v>
      </c>
      <c r="G7" s="21" t="s">
        <v>662</v>
      </c>
      <c r="H7" s="21" t="s">
        <v>663</v>
      </c>
      <c r="I7" s="69" t="s">
        <v>670</v>
      </c>
      <c r="J7" s="21" t="s">
        <v>458</v>
      </c>
    </row>
    <row r="8" spans="1:10" ht="15.75" x14ac:dyDescent="0.25">
      <c r="A8" s="113" t="s">
        <v>31</v>
      </c>
      <c r="B8" s="113">
        <v>72961</v>
      </c>
      <c r="C8" s="114" t="s">
        <v>92</v>
      </c>
      <c r="D8" s="115" t="s">
        <v>19</v>
      </c>
      <c r="E8" s="92"/>
      <c r="F8" s="67"/>
      <c r="G8" s="67"/>
      <c r="H8" s="81"/>
      <c r="I8" s="92"/>
      <c r="J8" s="84">
        <f>F8*G8</f>
        <v>0</v>
      </c>
    </row>
    <row r="9" spans="1:10" ht="45" x14ac:dyDescent="0.25">
      <c r="A9" s="113" t="s">
        <v>32</v>
      </c>
      <c r="B9" s="70" t="s">
        <v>87</v>
      </c>
      <c r="C9" s="71" t="s">
        <v>660</v>
      </c>
      <c r="D9" s="72" t="s">
        <v>29</v>
      </c>
      <c r="E9" s="92"/>
      <c r="F9" s="67"/>
      <c r="G9" s="67"/>
      <c r="H9" s="67"/>
      <c r="I9" s="67"/>
      <c r="J9" s="84">
        <f>F9*G9*H9*(1+I9)</f>
        <v>0</v>
      </c>
    </row>
    <row r="10" spans="1:10" ht="45" x14ac:dyDescent="0.25">
      <c r="A10" s="113" t="s">
        <v>33</v>
      </c>
      <c r="B10" s="116">
        <v>96387</v>
      </c>
      <c r="C10" s="78" t="s">
        <v>552</v>
      </c>
      <c r="D10" s="72" t="s">
        <v>29</v>
      </c>
      <c r="E10" s="92"/>
      <c r="F10" s="67"/>
      <c r="G10" s="67"/>
      <c r="H10" s="67"/>
      <c r="I10" s="81"/>
      <c r="J10" s="84">
        <f>F10*G10*H10</f>
        <v>0</v>
      </c>
    </row>
    <row r="11" spans="1:10" ht="45" x14ac:dyDescent="0.25">
      <c r="A11" s="113" t="s">
        <v>34</v>
      </c>
      <c r="B11" s="116">
        <v>96387</v>
      </c>
      <c r="C11" s="78" t="s">
        <v>553</v>
      </c>
      <c r="D11" s="72" t="s">
        <v>29</v>
      </c>
      <c r="E11" s="92"/>
      <c r="F11" s="67"/>
      <c r="G11" s="67"/>
      <c r="H11" s="67"/>
      <c r="I11" s="81"/>
      <c r="J11" s="84">
        <f>F11*G11*H11</f>
        <v>0</v>
      </c>
    </row>
    <row r="12" spans="1:10" ht="30" x14ac:dyDescent="0.25">
      <c r="A12" s="113" t="s">
        <v>35</v>
      </c>
      <c r="B12" s="116">
        <v>96401</v>
      </c>
      <c r="C12" s="117" t="s">
        <v>93</v>
      </c>
      <c r="D12" s="72" t="s">
        <v>19</v>
      </c>
      <c r="E12" s="92"/>
      <c r="F12" s="67"/>
      <c r="G12" s="67"/>
      <c r="H12" s="81"/>
      <c r="I12" s="92"/>
      <c r="J12" s="84">
        <f>F12*G12</f>
        <v>0</v>
      </c>
    </row>
    <row r="13" spans="1:10" ht="30" x14ac:dyDescent="0.25">
      <c r="A13" s="113" t="s">
        <v>36</v>
      </c>
      <c r="B13" s="113">
        <v>97807</v>
      </c>
      <c r="C13" s="117" t="s">
        <v>449</v>
      </c>
      <c r="D13" s="72" t="s">
        <v>19</v>
      </c>
      <c r="E13" s="92"/>
      <c r="F13" s="67"/>
      <c r="G13" s="67"/>
      <c r="H13" s="81"/>
      <c r="I13" s="92"/>
      <c r="J13" s="84">
        <f t="shared" ref="J13" si="0">F13*G13</f>
        <v>0</v>
      </c>
    </row>
    <row r="14" spans="1:10" ht="27" customHeight="1" x14ac:dyDescent="0.25">
      <c r="A14" s="113" t="s">
        <v>37</v>
      </c>
      <c r="B14" s="118" t="s">
        <v>360</v>
      </c>
      <c r="C14" s="119" t="s">
        <v>207</v>
      </c>
      <c r="D14" s="115" t="s">
        <v>29</v>
      </c>
      <c r="E14" s="67"/>
      <c r="F14" s="67"/>
      <c r="G14" s="67"/>
      <c r="H14" s="67"/>
      <c r="I14" s="81"/>
      <c r="J14" s="84">
        <f>E14*F14*G14*H14</f>
        <v>0</v>
      </c>
    </row>
    <row r="15" spans="1:10" ht="15.75" x14ac:dyDescent="0.25">
      <c r="A15" s="113" t="s">
        <v>255</v>
      </c>
      <c r="B15" s="120" t="s">
        <v>358</v>
      </c>
      <c r="C15" s="121" t="s">
        <v>359</v>
      </c>
      <c r="D15" s="115" t="s">
        <v>19</v>
      </c>
      <c r="E15" s="67"/>
      <c r="F15" s="67"/>
      <c r="G15" s="67"/>
      <c r="H15" s="67"/>
      <c r="I15" s="92"/>
      <c r="J15" s="84">
        <f>E15*F15*G15</f>
        <v>0</v>
      </c>
    </row>
    <row r="16" spans="1:10" ht="15.75" x14ac:dyDescent="0.25">
      <c r="A16" s="113" t="s">
        <v>256</v>
      </c>
      <c r="B16" s="19" t="s">
        <v>57</v>
      </c>
      <c r="C16" s="122" t="s">
        <v>21</v>
      </c>
      <c r="D16" s="72" t="s">
        <v>22</v>
      </c>
      <c r="E16" s="67"/>
      <c r="F16" s="92"/>
      <c r="G16" s="92"/>
      <c r="H16" s="92"/>
      <c r="I16" s="92"/>
      <c r="J16" s="84">
        <f t="shared" ref="J16:J18" si="1">E16</f>
        <v>0</v>
      </c>
    </row>
    <row r="17" spans="1:11" ht="15.75" x14ac:dyDescent="0.25">
      <c r="A17" s="113" t="s">
        <v>672</v>
      </c>
      <c r="B17" s="19" t="s">
        <v>58</v>
      </c>
      <c r="C17" s="122" t="s">
        <v>94</v>
      </c>
      <c r="D17" s="72" t="s">
        <v>22</v>
      </c>
      <c r="E17" s="67"/>
      <c r="F17" s="92"/>
      <c r="G17" s="92"/>
      <c r="H17" s="92"/>
      <c r="I17" s="92"/>
      <c r="J17" s="84">
        <f t="shared" si="1"/>
        <v>0</v>
      </c>
    </row>
    <row r="18" spans="1:11" ht="15.75" x14ac:dyDescent="0.25">
      <c r="A18" s="113" t="s">
        <v>673</v>
      </c>
      <c r="B18" s="19" t="s">
        <v>59</v>
      </c>
      <c r="C18" s="122" t="s">
        <v>95</v>
      </c>
      <c r="D18" s="72" t="s">
        <v>22</v>
      </c>
      <c r="E18" s="67"/>
      <c r="F18" s="92"/>
      <c r="G18" s="92"/>
      <c r="H18" s="92"/>
      <c r="I18" s="92"/>
      <c r="J18" s="84">
        <f t="shared" si="1"/>
        <v>0</v>
      </c>
    </row>
    <row r="19" spans="1:11" ht="90" customHeight="1" x14ac:dyDescent="0.25">
      <c r="A19" s="95" t="s">
        <v>592</v>
      </c>
      <c r="B19" s="95"/>
      <c r="C19" s="95"/>
      <c r="D19" s="95"/>
      <c r="E19" s="95"/>
      <c r="F19" s="95"/>
      <c r="G19" s="95"/>
      <c r="H19" s="95"/>
      <c r="I19" s="95"/>
      <c r="J19" s="95"/>
      <c r="K19" s="50"/>
    </row>
    <row r="20" spans="1:11" ht="15" customHeight="1" x14ac:dyDescent="0.25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50"/>
    </row>
  </sheetData>
  <sheetProtection password="F990" sheet="1" objects="1" scenarios="1"/>
  <mergeCells count="9">
    <mergeCell ref="A1:J1"/>
    <mergeCell ref="A2:J2"/>
    <mergeCell ref="I3:I4"/>
    <mergeCell ref="I5:I6"/>
    <mergeCell ref="A19:J19"/>
    <mergeCell ref="B4:H4"/>
    <mergeCell ref="B6:H6"/>
    <mergeCell ref="B5:H5"/>
    <mergeCell ref="B3:H3"/>
  </mergeCells>
  <pageMargins left="0.511811024" right="0.511811024" top="0.78740157499999996" bottom="0.78740157499999996" header="0.31496062000000002" footer="0.31496062000000002"/>
  <pageSetup paperSize="9" scale="4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4"/>
  <sheetViews>
    <sheetView view="pageBreakPreview" zoomScale="60" zoomScaleNormal="70" workbookViewId="0">
      <selection activeCell="A23" activeCellId="9" sqref="A2:L2 A3:A6 A7:L7 K3:L6 A8:E21 I8:I21 H14:H21 J14:J21 L8:L21 A23:L23"/>
    </sheetView>
  </sheetViews>
  <sheetFormatPr defaultRowHeight="15" x14ac:dyDescent="0.25"/>
  <cols>
    <col min="1" max="1" width="11.28515625" style="2" bestFit="1" customWidth="1"/>
    <col min="2" max="2" width="14.5703125" style="2" customWidth="1"/>
    <col min="3" max="3" width="105.42578125" style="2" bestFit="1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7.5703125" style="2" customWidth="1"/>
    <col min="8" max="8" width="17.5703125" style="2" bestFit="1" customWidth="1"/>
    <col min="9" max="9" width="23.42578125" style="2" bestFit="1" customWidth="1"/>
    <col min="10" max="10" width="23.28515625" style="2" bestFit="1" customWidth="1"/>
    <col min="11" max="11" width="16.28515625" style="2" bestFit="1" customWidth="1"/>
    <col min="12" max="12" width="21.85546875" style="2" bestFit="1" customWidth="1"/>
    <col min="13" max="16384" width="9.140625" style="2"/>
  </cols>
  <sheetData>
    <row r="1" spans="1:12" ht="90" customHeight="1" x14ac:dyDescent="0.25">
      <c r="A1" s="104" t="s">
        <v>677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ht="18.75" x14ac:dyDescent="0.25">
      <c r="A2" s="100" t="s">
        <v>467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x14ac:dyDescent="0.25">
      <c r="A3" s="17" t="s">
        <v>11</v>
      </c>
      <c r="B3" s="123"/>
      <c r="C3" s="124"/>
      <c r="D3" s="124"/>
      <c r="E3" s="124"/>
      <c r="F3" s="124"/>
      <c r="G3" s="124"/>
      <c r="H3" s="124"/>
      <c r="I3" s="124"/>
      <c r="J3" s="125"/>
      <c r="K3" s="103" t="s">
        <v>15</v>
      </c>
      <c r="L3" s="20" t="str">
        <f>'PLANILHA ORÇAMENTÁRIA'!H3</f>
        <v>SINAPI</v>
      </c>
    </row>
    <row r="4" spans="1:12" x14ac:dyDescent="0.25">
      <c r="A4" s="17" t="s">
        <v>12</v>
      </c>
      <c r="B4" s="123"/>
      <c r="C4" s="124"/>
      <c r="D4" s="124"/>
      <c r="E4" s="124"/>
      <c r="F4" s="124"/>
      <c r="G4" s="124"/>
      <c r="H4" s="124"/>
      <c r="I4" s="124"/>
      <c r="J4" s="125"/>
      <c r="K4" s="103"/>
      <c r="L4" s="19" t="str">
        <f>'PLANILHA ORÇAMENTÁRIA'!H4</f>
        <v>AP - Janeiro/2018</v>
      </c>
    </row>
    <row r="5" spans="1:12" x14ac:dyDescent="0.25">
      <c r="A5" s="17" t="s">
        <v>13</v>
      </c>
      <c r="B5" s="123"/>
      <c r="C5" s="124"/>
      <c r="D5" s="124"/>
      <c r="E5" s="124"/>
      <c r="F5" s="124"/>
      <c r="G5" s="124"/>
      <c r="H5" s="124"/>
      <c r="I5" s="124"/>
      <c r="J5" s="125"/>
      <c r="K5" s="105">
        <f>BDI!I23</f>
        <v>0.24666704095238123</v>
      </c>
      <c r="L5" s="20" t="str">
        <f>'PLANILHA ORÇAMENTÁRIA'!H5</f>
        <v>SICRO</v>
      </c>
    </row>
    <row r="6" spans="1:12" x14ac:dyDescent="0.25">
      <c r="A6" s="17" t="s">
        <v>14</v>
      </c>
      <c r="B6" s="123"/>
      <c r="C6" s="124"/>
      <c r="D6" s="124"/>
      <c r="E6" s="124"/>
      <c r="F6" s="124"/>
      <c r="G6" s="124"/>
      <c r="H6" s="124"/>
      <c r="I6" s="124"/>
      <c r="J6" s="125"/>
      <c r="K6" s="105"/>
      <c r="L6" s="19" t="str">
        <f>'PLANILHA ORÇAMENTÁRIA'!H6</f>
        <v>AP - Setembro/2017</v>
      </c>
    </row>
    <row r="7" spans="1:12" ht="30" x14ac:dyDescent="0.25">
      <c r="A7" s="21" t="s">
        <v>363</v>
      </c>
      <c r="B7" s="21" t="s">
        <v>1</v>
      </c>
      <c r="C7" s="21" t="s">
        <v>457</v>
      </c>
      <c r="D7" s="21" t="s">
        <v>236</v>
      </c>
      <c r="E7" s="21" t="s">
        <v>3</v>
      </c>
      <c r="F7" s="21" t="s">
        <v>661</v>
      </c>
      <c r="G7" s="21" t="s">
        <v>662</v>
      </c>
      <c r="H7" s="21" t="s">
        <v>663</v>
      </c>
      <c r="I7" s="21" t="s">
        <v>586</v>
      </c>
      <c r="J7" s="21" t="s">
        <v>665</v>
      </c>
      <c r="K7" s="21" t="s">
        <v>664</v>
      </c>
      <c r="L7" s="21" t="s">
        <v>458</v>
      </c>
    </row>
    <row r="8" spans="1:12" ht="30" x14ac:dyDescent="0.25">
      <c r="A8" s="51" t="s">
        <v>48</v>
      </c>
      <c r="B8" s="116">
        <v>95302</v>
      </c>
      <c r="C8" s="126" t="s">
        <v>97</v>
      </c>
      <c r="D8" s="116" t="s">
        <v>38</v>
      </c>
      <c r="E8" s="116"/>
      <c r="F8" s="47"/>
      <c r="G8" s="47"/>
      <c r="H8" s="47"/>
      <c r="I8" s="51"/>
      <c r="J8" s="47"/>
      <c r="K8" s="47"/>
      <c r="L8" s="84">
        <f>F8*G8*H8*K8*(1+J8)</f>
        <v>0</v>
      </c>
    </row>
    <row r="9" spans="1:12" ht="15.75" x14ac:dyDescent="0.25">
      <c r="A9" s="51" t="s">
        <v>60</v>
      </c>
      <c r="B9" s="127">
        <v>95290</v>
      </c>
      <c r="C9" s="71" t="s">
        <v>77</v>
      </c>
      <c r="D9" s="72" t="s">
        <v>55</v>
      </c>
      <c r="E9" s="116"/>
      <c r="F9" s="47"/>
      <c r="G9" s="47"/>
      <c r="H9" s="47"/>
      <c r="I9" s="51"/>
      <c r="J9" s="47"/>
      <c r="K9" s="47"/>
      <c r="L9" s="84">
        <f t="shared" ref="L9:L13" si="0">F9*G9*H9*K9*(1+J9)</f>
        <v>0</v>
      </c>
    </row>
    <row r="10" spans="1:12" ht="45" x14ac:dyDescent="0.25">
      <c r="A10" s="51" t="s">
        <v>61</v>
      </c>
      <c r="B10" s="128">
        <v>95875</v>
      </c>
      <c r="C10" s="126" t="s">
        <v>468</v>
      </c>
      <c r="D10" s="116" t="s">
        <v>38</v>
      </c>
      <c r="E10" s="116"/>
      <c r="F10" s="47"/>
      <c r="G10" s="47"/>
      <c r="H10" s="47"/>
      <c r="I10" s="51"/>
      <c r="J10" s="47"/>
      <c r="K10" s="47"/>
      <c r="L10" s="84">
        <f t="shared" si="0"/>
        <v>0</v>
      </c>
    </row>
    <row r="11" spans="1:12" ht="30" x14ac:dyDescent="0.25">
      <c r="A11" s="51" t="s">
        <v>98</v>
      </c>
      <c r="B11" s="128">
        <v>93590</v>
      </c>
      <c r="C11" s="126" t="s">
        <v>355</v>
      </c>
      <c r="D11" s="116" t="s">
        <v>38</v>
      </c>
      <c r="E11" s="116"/>
      <c r="F11" s="47"/>
      <c r="G11" s="47"/>
      <c r="H11" s="47"/>
      <c r="I11" s="51"/>
      <c r="J11" s="47"/>
      <c r="K11" s="47"/>
      <c r="L11" s="84">
        <f t="shared" si="0"/>
        <v>0</v>
      </c>
    </row>
    <row r="12" spans="1:12" ht="30" x14ac:dyDescent="0.25">
      <c r="A12" s="51" t="s">
        <v>99</v>
      </c>
      <c r="B12" s="118">
        <v>93591</v>
      </c>
      <c r="C12" s="121" t="s">
        <v>568</v>
      </c>
      <c r="D12" s="118" t="s">
        <v>38</v>
      </c>
      <c r="E12" s="116"/>
      <c r="F12" s="47"/>
      <c r="G12" s="47"/>
      <c r="H12" s="47"/>
      <c r="I12" s="51"/>
      <c r="J12" s="47"/>
      <c r="K12" s="47"/>
      <c r="L12" s="84">
        <f t="shared" si="0"/>
        <v>0</v>
      </c>
    </row>
    <row r="13" spans="1:12" ht="30" x14ac:dyDescent="0.25">
      <c r="A13" s="51" t="s">
        <v>356</v>
      </c>
      <c r="B13" s="118">
        <v>93593</v>
      </c>
      <c r="C13" s="121" t="s">
        <v>569</v>
      </c>
      <c r="D13" s="118" t="s">
        <v>38</v>
      </c>
      <c r="E13" s="116"/>
      <c r="F13" s="47"/>
      <c r="G13" s="47"/>
      <c r="H13" s="47"/>
      <c r="I13" s="51"/>
      <c r="J13" s="47"/>
      <c r="K13" s="47"/>
      <c r="L13" s="84">
        <f t="shared" si="0"/>
        <v>0</v>
      </c>
    </row>
    <row r="14" spans="1:12" ht="45" customHeight="1" x14ac:dyDescent="0.25">
      <c r="A14" s="51" t="s">
        <v>357</v>
      </c>
      <c r="B14" s="51">
        <v>93176</v>
      </c>
      <c r="C14" s="129" t="s">
        <v>579</v>
      </c>
      <c r="D14" s="51" t="s">
        <v>39</v>
      </c>
      <c r="E14" s="51"/>
      <c r="F14" s="47"/>
      <c r="G14" s="47"/>
      <c r="H14" s="51"/>
      <c r="I14" s="51">
        <f>3.1*1000</f>
        <v>3100</v>
      </c>
      <c r="J14" s="51"/>
      <c r="K14" s="47"/>
      <c r="L14" s="84">
        <f t="shared" ref="L14:L21" si="1">F14*G14*I14*K14</f>
        <v>0</v>
      </c>
    </row>
    <row r="15" spans="1:12" ht="46.5" customHeight="1" x14ac:dyDescent="0.25">
      <c r="A15" s="51" t="s">
        <v>469</v>
      </c>
      <c r="B15" s="51">
        <v>93176</v>
      </c>
      <c r="C15" s="129" t="s">
        <v>589</v>
      </c>
      <c r="D15" s="51" t="s">
        <v>39</v>
      </c>
      <c r="E15" s="51"/>
      <c r="F15" s="47"/>
      <c r="G15" s="47"/>
      <c r="H15" s="51"/>
      <c r="I15" s="51">
        <f>1.2*1000</f>
        <v>1200</v>
      </c>
      <c r="J15" s="51"/>
      <c r="K15" s="47"/>
      <c r="L15" s="84">
        <f t="shared" si="1"/>
        <v>0</v>
      </c>
    </row>
    <row r="16" spans="1:12" ht="45" customHeight="1" x14ac:dyDescent="0.25">
      <c r="A16" s="51" t="s">
        <v>470</v>
      </c>
      <c r="B16" s="51">
        <v>93177</v>
      </c>
      <c r="C16" s="129" t="s">
        <v>580</v>
      </c>
      <c r="D16" s="51" t="s">
        <v>39</v>
      </c>
      <c r="E16" s="51"/>
      <c r="F16" s="47"/>
      <c r="G16" s="47"/>
      <c r="H16" s="51"/>
      <c r="I16" s="51">
        <f>3.1*1000</f>
        <v>3100</v>
      </c>
      <c r="J16" s="51"/>
      <c r="K16" s="47"/>
      <c r="L16" s="84">
        <f t="shared" si="1"/>
        <v>0</v>
      </c>
    </row>
    <row r="17" spans="1:12" ht="50.25" customHeight="1" x14ac:dyDescent="0.25">
      <c r="A17" s="51" t="s">
        <v>471</v>
      </c>
      <c r="B17" s="51">
        <v>93177</v>
      </c>
      <c r="C17" s="129" t="s">
        <v>588</v>
      </c>
      <c r="D17" s="51" t="s">
        <v>39</v>
      </c>
      <c r="E17" s="51"/>
      <c r="F17" s="47"/>
      <c r="G17" s="47"/>
      <c r="H17" s="51"/>
      <c r="I17" s="51">
        <f>1.2*1000</f>
        <v>1200</v>
      </c>
      <c r="J17" s="51"/>
      <c r="K17" s="47"/>
      <c r="L17" s="84">
        <f t="shared" si="1"/>
        <v>0</v>
      </c>
    </row>
    <row r="18" spans="1:12" ht="45" customHeight="1" x14ac:dyDescent="0.25">
      <c r="A18" s="51" t="s">
        <v>472</v>
      </c>
      <c r="B18" s="51">
        <v>93178</v>
      </c>
      <c r="C18" s="129" t="s">
        <v>581</v>
      </c>
      <c r="D18" s="51" t="s">
        <v>39</v>
      </c>
      <c r="E18" s="51"/>
      <c r="F18" s="47"/>
      <c r="G18" s="47"/>
      <c r="H18" s="51"/>
      <c r="I18" s="51">
        <f>3.1*1000</f>
        <v>3100</v>
      </c>
      <c r="J18" s="51"/>
      <c r="K18" s="47"/>
      <c r="L18" s="84">
        <f t="shared" si="1"/>
        <v>0</v>
      </c>
    </row>
    <row r="19" spans="1:12" ht="51.75" customHeight="1" x14ac:dyDescent="0.25">
      <c r="A19" s="51" t="s">
        <v>473</v>
      </c>
      <c r="B19" s="51">
        <v>93178</v>
      </c>
      <c r="C19" s="129" t="s">
        <v>587</v>
      </c>
      <c r="D19" s="51" t="s">
        <v>39</v>
      </c>
      <c r="E19" s="51"/>
      <c r="F19" s="47"/>
      <c r="G19" s="47"/>
      <c r="H19" s="51"/>
      <c r="I19" s="51">
        <f>1.2*1000</f>
        <v>1200</v>
      </c>
      <c r="J19" s="51"/>
      <c r="K19" s="47"/>
      <c r="L19" s="84">
        <f t="shared" si="1"/>
        <v>0</v>
      </c>
    </row>
    <row r="20" spans="1:12" ht="45" customHeight="1" x14ac:dyDescent="0.25">
      <c r="A20" s="51" t="s">
        <v>474</v>
      </c>
      <c r="B20" s="51">
        <v>93179</v>
      </c>
      <c r="C20" s="129" t="s">
        <v>582</v>
      </c>
      <c r="D20" s="51" t="s">
        <v>39</v>
      </c>
      <c r="E20" s="51"/>
      <c r="F20" s="47"/>
      <c r="G20" s="47"/>
      <c r="H20" s="51"/>
      <c r="I20" s="51">
        <f>3.1*1000</f>
        <v>3100</v>
      </c>
      <c r="J20" s="51"/>
      <c r="K20" s="47"/>
      <c r="L20" s="84">
        <f t="shared" si="1"/>
        <v>0</v>
      </c>
    </row>
    <row r="21" spans="1:12" ht="48.75" customHeight="1" x14ac:dyDescent="0.25">
      <c r="A21" s="51" t="s">
        <v>572</v>
      </c>
      <c r="B21" s="116">
        <v>93179</v>
      </c>
      <c r="C21" s="126" t="s">
        <v>578</v>
      </c>
      <c r="D21" s="116" t="s">
        <v>39</v>
      </c>
      <c r="E21" s="116"/>
      <c r="F21" s="47"/>
      <c r="G21" s="47"/>
      <c r="H21" s="116"/>
      <c r="I21" s="51">
        <f>1.2*1000</f>
        <v>1200</v>
      </c>
      <c r="J21" s="116"/>
      <c r="K21" s="47"/>
      <c r="L21" s="84">
        <f t="shared" si="1"/>
        <v>0</v>
      </c>
    </row>
    <row r="22" spans="1:12" x14ac:dyDescent="0.25">
      <c r="A22" s="110" t="s">
        <v>590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</row>
    <row r="23" spans="1:12" ht="90" customHeight="1" x14ac:dyDescent="0.25">
      <c r="A23" s="95" t="s">
        <v>591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</row>
    <row r="24" spans="1:12" ht="15" customHeight="1" x14ac:dyDescent="0.25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</row>
  </sheetData>
  <sheetProtection password="F990" sheet="1" objects="1" scenarios="1"/>
  <mergeCells count="10">
    <mergeCell ref="A22:L22"/>
    <mergeCell ref="K5:K6"/>
    <mergeCell ref="A23:L23"/>
    <mergeCell ref="B6:J6"/>
    <mergeCell ref="B5:J5"/>
    <mergeCell ref="A1:L1"/>
    <mergeCell ref="A2:L2"/>
    <mergeCell ref="K3:K4"/>
    <mergeCell ref="B3:J3"/>
    <mergeCell ref="B4:J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  <ignoredErrors>
    <ignoredError sqref="I15:I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6"/>
  <sheetViews>
    <sheetView view="pageBreakPreview" zoomScale="60" zoomScaleNormal="100" workbookViewId="0">
      <selection activeCell="K11" sqref="K11"/>
    </sheetView>
  </sheetViews>
  <sheetFormatPr defaultRowHeight="15" x14ac:dyDescent="0.25"/>
  <cols>
    <col min="1" max="1" width="11.28515625" style="2" bestFit="1" customWidth="1"/>
    <col min="2" max="2" width="12" style="2" bestFit="1" customWidth="1"/>
    <col min="3" max="3" width="64.140625" style="2" customWidth="1"/>
    <col min="4" max="4" width="13.7109375" style="2" bestFit="1" customWidth="1"/>
    <col min="5" max="5" width="22.7109375" style="2" bestFit="1" customWidth="1"/>
    <col min="6" max="6" width="14.7109375" style="2" bestFit="1" customWidth="1"/>
    <col min="7" max="7" width="18" style="2" bestFit="1" customWidth="1"/>
    <col min="8" max="8" width="21.85546875" style="2" bestFit="1" customWidth="1"/>
    <col min="9" max="16384" width="9.140625" style="2"/>
  </cols>
  <sheetData>
    <row r="1" spans="1:8" ht="90" customHeight="1" x14ac:dyDescent="0.25">
      <c r="A1" s="104" t="s">
        <v>677</v>
      </c>
      <c r="B1" s="104"/>
      <c r="C1" s="104"/>
      <c r="D1" s="104"/>
      <c r="E1" s="104"/>
      <c r="F1" s="104"/>
      <c r="G1" s="104"/>
      <c r="H1" s="104"/>
    </row>
    <row r="2" spans="1:8" ht="18.75" x14ac:dyDescent="0.25">
      <c r="A2" s="100" t="s">
        <v>475</v>
      </c>
      <c r="B2" s="100"/>
      <c r="C2" s="100"/>
      <c r="D2" s="100"/>
      <c r="E2" s="100"/>
      <c r="F2" s="100"/>
      <c r="G2" s="100"/>
      <c r="H2" s="100"/>
    </row>
    <row r="3" spans="1:8" x14ac:dyDescent="0.25">
      <c r="A3" s="17" t="s">
        <v>11</v>
      </c>
      <c r="B3" s="109"/>
      <c r="C3" s="109"/>
      <c r="D3" s="109"/>
      <c r="E3" s="109"/>
      <c r="F3" s="109"/>
      <c r="G3" s="103" t="s">
        <v>15</v>
      </c>
      <c r="H3" s="20" t="str">
        <f>'PLANILHA ORÇAMENTÁRIA'!H3</f>
        <v>SINAPI</v>
      </c>
    </row>
    <row r="4" spans="1:8" x14ac:dyDescent="0.25">
      <c r="A4" s="17" t="s">
        <v>12</v>
      </c>
      <c r="B4" s="109"/>
      <c r="C4" s="109"/>
      <c r="D4" s="109"/>
      <c r="E4" s="109"/>
      <c r="F4" s="109"/>
      <c r="G4" s="103"/>
      <c r="H4" s="19" t="str">
        <f>'PLANILHA ORÇAMENTÁRIA'!H4</f>
        <v>AP - Janeiro/2018</v>
      </c>
    </row>
    <row r="5" spans="1:8" x14ac:dyDescent="0.25">
      <c r="A5" s="17" t="s">
        <v>13</v>
      </c>
      <c r="B5" s="109"/>
      <c r="C5" s="109"/>
      <c r="D5" s="109"/>
      <c r="E5" s="109"/>
      <c r="F5" s="109"/>
      <c r="G5" s="105">
        <f>BDI!I23</f>
        <v>0.24666704095238123</v>
      </c>
      <c r="H5" s="20" t="str">
        <f>'PLANILHA ORÇAMENTÁRIA'!H5</f>
        <v>SICRO</v>
      </c>
    </row>
    <row r="6" spans="1:8" x14ac:dyDescent="0.25">
      <c r="A6" s="17" t="s">
        <v>14</v>
      </c>
      <c r="B6" s="109"/>
      <c r="C6" s="109"/>
      <c r="D6" s="109"/>
      <c r="E6" s="109"/>
      <c r="F6" s="109"/>
      <c r="G6" s="105"/>
      <c r="H6" s="19" t="str">
        <f>'PLANILHA ORÇAMENTÁRIA'!H6</f>
        <v>AP - Setembro/2017</v>
      </c>
    </row>
    <row r="7" spans="1:8" x14ac:dyDescent="0.25">
      <c r="A7" s="21" t="s">
        <v>363</v>
      </c>
      <c r="B7" s="21" t="s">
        <v>1</v>
      </c>
      <c r="C7" s="21" t="s">
        <v>457</v>
      </c>
      <c r="D7" s="21" t="s">
        <v>236</v>
      </c>
      <c r="E7" s="21" t="s">
        <v>661</v>
      </c>
      <c r="F7" s="21" t="s">
        <v>662</v>
      </c>
      <c r="G7" s="21" t="s">
        <v>663</v>
      </c>
      <c r="H7" s="21" t="s">
        <v>458</v>
      </c>
    </row>
    <row r="8" spans="1:8" ht="15.75" x14ac:dyDescent="0.25">
      <c r="A8" s="128" t="s">
        <v>46</v>
      </c>
      <c r="B8" s="116">
        <v>93358</v>
      </c>
      <c r="C8" s="117" t="s">
        <v>115</v>
      </c>
      <c r="D8" s="72" t="s">
        <v>29</v>
      </c>
      <c r="E8" s="67"/>
      <c r="F8" s="67"/>
      <c r="G8" s="67"/>
      <c r="H8" s="84">
        <f>E8*F8*G8</f>
        <v>0</v>
      </c>
    </row>
    <row r="9" spans="1:8" ht="60" x14ac:dyDescent="0.25">
      <c r="A9" s="128" t="s">
        <v>47</v>
      </c>
      <c r="B9" s="116">
        <v>94267</v>
      </c>
      <c r="C9" s="130" t="s">
        <v>100</v>
      </c>
      <c r="D9" s="72" t="s">
        <v>41</v>
      </c>
      <c r="E9" s="67"/>
      <c r="F9" s="92"/>
      <c r="G9" s="92"/>
      <c r="H9" s="84">
        <f>E9</f>
        <v>0</v>
      </c>
    </row>
    <row r="10" spans="1:8" ht="60" x14ac:dyDescent="0.25">
      <c r="A10" s="128" t="s">
        <v>64</v>
      </c>
      <c r="B10" s="116">
        <v>94268</v>
      </c>
      <c r="C10" s="130" t="s">
        <v>101</v>
      </c>
      <c r="D10" s="72" t="s">
        <v>41</v>
      </c>
      <c r="E10" s="67"/>
      <c r="F10" s="92"/>
      <c r="G10" s="92"/>
      <c r="H10" s="84">
        <f t="shared" ref="H10:H24" si="0">E10</f>
        <v>0</v>
      </c>
    </row>
    <row r="11" spans="1:8" ht="60" x14ac:dyDescent="0.25">
      <c r="A11" s="128" t="s">
        <v>119</v>
      </c>
      <c r="B11" s="116">
        <v>94269</v>
      </c>
      <c r="C11" s="130" t="s">
        <v>100</v>
      </c>
      <c r="D11" s="72" t="s">
        <v>41</v>
      </c>
      <c r="E11" s="67"/>
      <c r="F11" s="92"/>
      <c r="G11" s="92"/>
      <c r="H11" s="84">
        <f t="shared" si="0"/>
        <v>0</v>
      </c>
    </row>
    <row r="12" spans="1:8" ht="60" x14ac:dyDescent="0.25">
      <c r="A12" s="128" t="s">
        <v>120</v>
      </c>
      <c r="B12" s="116">
        <v>94270</v>
      </c>
      <c r="C12" s="130" t="s">
        <v>102</v>
      </c>
      <c r="D12" s="72" t="s">
        <v>41</v>
      </c>
      <c r="E12" s="67"/>
      <c r="F12" s="92"/>
      <c r="G12" s="92"/>
      <c r="H12" s="84">
        <f t="shared" si="0"/>
        <v>0</v>
      </c>
    </row>
    <row r="13" spans="1:8" ht="60" x14ac:dyDescent="0.25">
      <c r="A13" s="128" t="s">
        <v>121</v>
      </c>
      <c r="B13" s="116">
        <v>94271</v>
      </c>
      <c r="C13" s="130" t="s">
        <v>103</v>
      </c>
      <c r="D13" s="72" t="s">
        <v>41</v>
      </c>
      <c r="E13" s="67"/>
      <c r="F13" s="92"/>
      <c r="G13" s="92"/>
      <c r="H13" s="84">
        <f t="shared" si="0"/>
        <v>0</v>
      </c>
    </row>
    <row r="14" spans="1:8" ht="60" x14ac:dyDescent="0.25">
      <c r="A14" s="128" t="s">
        <v>122</v>
      </c>
      <c r="B14" s="116">
        <v>94272</v>
      </c>
      <c r="C14" s="130" t="s">
        <v>104</v>
      </c>
      <c r="D14" s="72" t="s">
        <v>41</v>
      </c>
      <c r="E14" s="67"/>
      <c r="F14" s="92"/>
      <c r="G14" s="92"/>
      <c r="H14" s="84">
        <f t="shared" si="0"/>
        <v>0</v>
      </c>
    </row>
    <row r="15" spans="1:8" ht="60" x14ac:dyDescent="0.25">
      <c r="A15" s="128" t="s">
        <v>123</v>
      </c>
      <c r="B15" s="116">
        <v>94273</v>
      </c>
      <c r="C15" s="130" t="s">
        <v>105</v>
      </c>
      <c r="D15" s="72" t="s">
        <v>41</v>
      </c>
      <c r="E15" s="67"/>
      <c r="F15" s="92"/>
      <c r="G15" s="92"/>
      <c r="H15" s="84">
        <f t="shared" si="0"/>
        <v>0</v>
      </c>
    </row>
    <row r="16" spans="1:8" ht="60" x14ac:dyDescent="0.25">
      <c r="A16" s="128" t="s">
        <v>257</v>
      </c>
      <c r="B16" s="116">
        <v>94274</v>
      </c>
      <c r="C16" s="130" t="s">
        <v>106</v>
      </c>
      <c r="D16" s="72" t="s">
        <v>41</v>
      </c>
      <c r="E16" s="67"/>
      <c r="F16" s="92"/>
      <c r="G16" s="92"/>
      <c r="H16" s="84">
        <f t="shared" si="0"/>
        <v>0</v>
      </c>
    </row>
    <row r="17" spans="1:12" ht="30" x14ac:dyDescent="0.25">
      <c r="A17" s="128" t="s">
        <v>258</v>
      </c>
      <c r="B17" s="116">
        <v>94281</v>
      </c>
      <c r="C17" s="130" t="s">
        <v>107</v>
      </c>
      <c r="D17" s="72" t="s">
        <v>41</v>
      </c>
      <c r="E17" s="67"/>
      <c r="F17" s="92"/>
      <c r="G17" s="92"/>
      <c r="H17" s="84">
        <f t="shared" si="0"/>
        <v>0</v>
      </c>
    </row>
    <row r="18" spans="1:12" ht="30" x14ac:dyDescent="0.25">
      <c r="A18" s="128" t="s">
        <v>259</v>
      </c>
      <c r="B18" s="116">
        <v>94282</v>
      </c>
      <c r="C18" s="130" t="s">
        <v>108</v>
      </c>
      <c r="D18" s="72" t="s">
        <v>41</v>
      </c>
      <c r="E18" s="67"/>
      <c r="F18" s="92"/>
      <c r="G18" s="92"/>
      <c r="H18" s="84">
        <f t="shared" si="0"/>
        <v>0</v>
      </c>
    </row>
    <row r="19" spans="1:12" ht="30" x14ac:dyDescent="0.25">
      <c r="A19" s="128" t="s">
        <v>260</v>
      </c>
      <c r="B19" s="116">
        <v>94283</v>
      </c>
      <c r="C19" s="130" t="s">
        <v>109</v>
      </c>
      <c r="D19" s="72" t="s">
        <v>41</v>
      </c>
      <c r="E19" s="67"/>
      <c r="F19" s="92"/>
      <c r="G19" s="92"/>
      <c r="H19" s="84">
        <f t="shared" si="0"/>
        <v>0</v>
      </c>
    </row>
    <row r="20" spans="1:12" ht="30" x14ac:dyDescent="0.25">
      <c r="A20" s="128" t="s">
        <v>261</v>
      </c>
      <c r="B20" s="116">
        <v>94284</v>
      </c>
      <c r="C20" s="130" t="s">
        <v>110</v>
      </c>
      <c r="D20" s="72" t="s">
        <v>41</v>
      </c>
      <c r="E20" s="67"/>
      <c r="F20" s="92"/>
      <c r="G20" s="92"/>
      <c r="H20" s="84">
        <f t="shared" si="0"/>
        <v>0</v>
      </c>
    </row>
    <row r="21" spans="1:12" ht="30" x14ac:dyDescent="0.25">
      <c r="A21" s="128" t="s">
        <v>124</v>
      </c>
      <c r="B21" s="116">
        <v>94287</v>
      </c>
      <c r="C21" s="130" t="s">
        <v>111</v>
      </c>
      <c r="D21" s="72" t="s">
        <v>41</v>
      </c>
      <c r="E21" s="67"/>
      <c r="F21" s="92"/>
      <c r="G21" s="92"/>
      <c r="H21" s="84">
        <f t="shared" si="0"/>
        <v>0</v>
      </c>
    </row>
    <row r="22" spans="1:12" ht="30" x14ac:dyDescent="0.25">
      <c r="A22" s="128" t="s">
        <v>141</v>
      </c>
      <c r="B22" s="116">
        <v>94288</v>
      </c>
      <c r="C22" s="130" t="s">
        <v>112</v>
      </c>
      <c r="D22" s="72" t="s">
        <v>41</v>
      </c>
      <c r="E22" s="67"/>
      <c r="F22" s="92"/>
      <c r="G22" s="92"/>
      <c r="H22" s="84">
        <f t="shared" si="0"/>
        <v>0</v>
      </c>
    </row>
    <row r="23" spans="1:12" ht="30" x14ac:dyDescent="0.25">
      <c r="A23" s="128" t="s">
        <v>142</v>
      </c>
      <c r="B23" s="116">
        <v>94289</v>
      </c>
      <c r="C23" s="130" t="s">
        <v>113</v>
      </c>
      <c r="D23" s="72" t="s">
        <v>41</v>
      </c>
      <c r="E23" s="67"/>
      <c r="F23" s="92"/>
      <c r="G23" s="92"/>
      <c r="H23" s="84">
        <f t="shared" si="0"/>
        <v>0</v>
      </c>
    </row>
    <row r="24" spans="1:12" ht="30" x14ac:dyDescent="0.25">
      <c r="A24" s="128" t="s">
        <v>143</v>
      </c>
      <c r="B24" s="116">
        <v>94290</v>
      </c>
      <c r="C24" s="130" t="s">
        <v>114</v>
      </c>
      <c r="D24" s="72" t="s">
        <v>41</v>
      </c>
      <c r="E24" s="67"/>
      <c r="F24" s="92"/>
      <c r="G24" s="92"/>
      <c r="H24" s="84">
        <f t="shared" si="0"/>
        <v>0</v>
      </c>
    </row>
    <row r="25" spans="1:12" ht="90" customHeight="1" x14ac:dyDescent="0.25">
      <c r="A25" s="95" t="s">
        <v>591</v>
      </c>
      <c r="B25" s="95"/>
      <c r="C25" s="95"/>
      <c r="D25" s="95"/>
      <c r="E25" s="95"/>
      <c r="F25" s="95"/>
      <c r="G25" s="95"/>
      <c r="H25" s="95"/>
      <c r="I25" s="112"/>
      <c r="J25" s="112"/>
      <c r="K25" s="112"/>
      <c r="L25" s="112"/>
    </row>
    <row r="26" spans="1:12" ht="15" customHeight="1" x14ac:dyDescent="0.25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</row>
  </sheetData>
  <sheetProtection password="F990" sheet="1" objects="1" scenarios="1"/>
  <mergeCells count="9">
    <mergeCell ref="A25:H25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51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3"/>
  <sheetViews>
    <sheetView view="pageBreakPreview" topLeftCell="A85" zoomScale="85" zoomScaleNormal="100" zoomScaleSheetLayoutView="85" workbookViewId="0">
      <selection activeCell="L97" sqref="L97"/>
    </sheetView>
  </sheetViews>
  <sheetFormatPr defaultRowHeight="15" x14ac:dyDescent="0.25"/>
  <cols>
    <col min="1" max="1" width="9.140625" style="2"/>
    <col min="2" max="2" width="9.85546875" style="2" bestFit="1" customWidth="1"/>
    <col min="3" max="3" width="55.140625" style="2" customWidth="1"/>
    <col min="4" max="4" width="13.7109375" style="2" bestFit="1" customWidth="1"/>
    <col min="5" max="5" width="21.85546875" style="2" bestFit="1" customWidth="1"/>
    <col min="6" max="6" width="22.7109375" style="2" bestFit="1" customWidth="1"/>
    <col min="7" max="7" width="16.42578125" style="2" customWidth="1"/>
    <col min="8" max="8" width="23.42578125" style="2" bestFit="1" customWidth="1"/>
    <col min="9" max="9" width="21.85546875" style="133" bestFit="1" customWidth="1"/>
    <col min="10" max="16384" width="9.140625" style="2"/>
  </cols>
  <sheetData>
    <row r="1" spans="1:9" ht="90" customHeight="1" x14ac:dyDescent="0.25">
      <c r="A1" s="104" t="s">
        <v>677</v>
      </c>
      <c r="B1" s="104"/>
      <c r="C1" s="104"/>
      <c r="D1" s="104"/>
      <c r="E1" s="104"/>
      <c r="F1" s="104"/>
      <c r="G1" s="104"/>
      <c r="H1" s="104"/>
      <c r="I1" s="104"/>
    </row>
    <row r="2" spans="1:9" ht="18.75" x14ac:dyDescent="0.25">
      <c r="A2" s="100" t="s">
        <v>477</v>
      </c>
      <c r="B2" s="100"/>
      <c r="C2" s="100"/>
      <c r="D2" s="100"/>
      <c r="E2" s="100"/>
      <c r="F2" s="100"/>
      <c r="G2" s="100"/>
      <c r="H2" s="100"/>
      <c r="I2" s="100"/>
    </row>
    <row r="3" spans="1:9" x14ac:dyDescent="0.25">
      <c r="A3" s="17" t="s">
        <v>11</v>
      </c>
      <c r="B3" s="109"/>
      <c r="C3" s="109"/>
      <c r="D3" s="109"/>
      <c r="E3" s="109"/>
      <c r="F3" s="109"/>
      <c r="G3" s="109"/>
      <c r="H3" s="103" t="s">
        <v>15</v>
      </c>
      <c r="I3" s="62" t="str">
        <f>'PLANILHA ORÇAMENTÁRIA'!H3</f>
        <v>SINAPI</v>
      </c>
    </row>
    <row r="4" spans="1:9" x14ac:dyDescent="0.25">
      <c r="A4" s="17" t="s">
        <v>12</v>
      </c>
      <c r="B4" s="109"/>
      <c r="C4" s="109"/>
      <c r="D4" s="109"/>
      <c r="E4" s="109"/>
      <c r="F4" s="109"/>
      <c r="G4" s="109"/>
      <c r="H4" s="103"/>
      <c r="I4" s="128" t="str">
        <f>'PLANILHA ORÇAMENTÁRIA'!H4</f>
        <v>AP - Janeiro/2018</v>
      </c>
    </row>
    <row r="5" spans="1:9" x14ac:dyDescent="0.25">
      <c r="A5" s="17" t="s">
        <v>13</v>
      </c>
      <c r="B5" s="109"/>
      <c r="C5" s="109"/>
      <c r="D5" s="109"/>
      <c r="E5" s="109"/>
      <c r="F5" s="109"/>
      <c r="G5" s="109"/>
      <c r="H5" s="105">
        <f>BDI!I23</f>
        <v>0.24666704095238123</v>
      </c>
      <c r="I5" s="62" t="str">
        <f>'PLANILHA ORÇAMENTÁRIA'!H5</f>
        <v>SICRO</v>
      </c>
    </row>
    <row r="6" spans="1:9" x14ac:dyDescent="0.25">
      <c r="A6" s="17" t="s">
        <v>14</v>
      </c>
      <c r="B6" s="109"/>
      <c r="C6" s="109"/>
      <c r="D6" s="109"/>
      <c r="E6" s="109"/>
      <c r="F6" s="109"/>
      <c r="G6" s="109"/>
      <c r="H6" s="105"/>
      <c r="I6" s="128" t="str">
        <f>'PLANILHA ORÇAMENTÁRIA'!H6</f>
        <v>AP - Setembro/2017</v>
      </c>
    </row>
    <row r="7" spans="1:9" x14ac:dyDescent="0.25">
      <c r="A7" s="21" t="s">
        <v>363</v>
      </c>
      <c r="B7" s="21" t="s">
        <v>1</v>
      </c>
      <c r="C7" s="21" t="s">
        <v>457</v>
      </c>
      <c r="D7" s="21" t="s">
        <v>236</v>
      </c>
      <c r="E7" s="21" t="s">
        <v>3</v>
      </c>
      <c r="F7" s="21" t="s">
        <v>661</v>
      </c>
      <c r="G7" s="21" t="s">
        <v>662</v>
      </c>
      <c r="H7" s="21" t="s">
        <v>674</v>
      </c>
      <c r="I7" s="21" t="s">
        <v>458</v>
      </c>
    </row>
    <row r="8" spans="1:9" x14ac:dyDescent="0.25">
      <c r="A8" s="134" t="s">
        <v>44</v>
      </c>
      <c r="B8" s="135" t="s">
        <v>172</v>
      </c>
      <c r="C8" s="135"/>
      <c r="D8" s="135"/>
      <c r="E8" s="135"/>
      <c r="F8" s="135"/>
      <c r="G8" s="135"/>
      <c r="H8" s="135"/>
      <c r="I8" s="135"/>
    </row>
    <row r="9" spans="1:9" ht="75" x14ac:dyDescent="0.25">
      <c r="A9" s="73" t="s">
        <v>262</v>
      </c>
      <c r="B9" s="73">
        <v>90099</v>
      </c>
      <c r="C9" s="36" t="s">
        <v>478</v>
      </c>
      <c r="D9" s="72" t="s">
        <v>29</v>
      </c>
      <c r="E9" s="72"/>
      <c r="F9" s="67"/>
      <c r="G9" s="67"/>
      <c r="H9" s="67"/>
      <c r="I9" s="91">
        <f>F9*G9*H9</f>
        <v>0</v>
      </c>
    </row>
    <row r="10" spans="1:9" ht="75" x14ac:dyDescent="0.25">
      <c r="A10" s="73" t="s">
        <v>263</v>
      </c>
      <c r="B10" s="73">
        <v>90100</v>
      </c>
      <c r="C10" s="39" t="s">
        <v>134</v>
      </c>
      <c r="D10" s="72" t="s">
        <v>29</v>
      </c>
      <c r="E10" s="72"/>
      <c r="F10" s="67"/>
      <c r="G10" s="67"/>
      <c r="H10" s="67"/>
      <c r="I10" s="91">
        <f t="shared" ref="I10:I16" si="0">F10*G10*H10</f>
        <v>0</v>
      </c>
    </row>
    <row r="11" spans="1:9" ht="90" x14ac:dyDescent="0.25">
      <c r="A11" s="73" t="s">
        <v>264</v>
      </c>
      <c r="B11" s="73">
        <v>90101</v>
      </c>
      <c r="C11" s="39" t="s">
        <v>135</v>
      </c>
      <c r="D11" s="72" t="s">
        <v>29</v>
      </c>
      <c r="E11" s="72"/>
      <c r="F11" s="67"/>
      <c r="G11" s="67"/>
      <c r="H11" s="67"/>
      <c r="I11" s="91">
        <f t="shared" si="0"/>
        <v>0</v>
      </c>
    </row>
    <row r="12" spans="1:9" ht="90" x14ac:dyDescent="0.25">
      <c r="A12" s="73" t="s">
        <v>265</v>
      </c>
      <c r="B12" s="73">
        <v>90102</v>
      </c>
      <c r="C12" s="136" t="s">
        <v>136</v>
      </c>
      <c r="D12" s="72" t="s">
        <v>29</v>
      </c>
      <c r="E12" s="72"/>
      <c r="F12" s="67"/>
      <c r="G12" s="67"/>
      <c r="H12" s="67"/>
      <c r="I12" s="91">
        <f t="shared" si="0"/>
        <v>0</v>
      </c>
    </row>
    <row r="13" spans="1:9" ht="105" x14ac:dyDescent="0.25">
      <c r="A13" s="73" t="s">
        <v>266</v>
      </c>
      <c r="B13" s="73">
        <v>90105</v>
      </c>
      <c r="C13" s="136" t="s">
        <v>137</v>
      </c>
      <c r="D13" s="72" t="s">
        <v>29</v>
      </c>
      <c r="E13" s="72"/>
      <c r="F13" s="67"/>
      <c r="G13" s="67"/>
      <c r="H13" s="67"/>
      <c r="I13" s="91">
        <f t="shared" si="0"/>
        <v>0</v>
      </c>
    </row>
    <row r="14" spans="1:9" ht="75" x14ac:dyDescent="0.25">
      <c r="A14" s="73" t="s">
        <v>267</v>
      </c>
      <c r="B14" s="73">
        <v>90106</v>
      </c>
      <c r="C14" s="39" t="s">
        <v>138</v>
      </c>
      <c r="D14" s="72" t="s">
        <v>29</v>
      </c>
      <c r="E14" s="72"/>
      <c r="F14" s="67"/>
      <c r="G14" s="67"/>
      <c r="H14" s="67"/>
      <c r="I14" s="91">
        <f t="shared" si="0"/>
        <v>0</v>
      </c>
    </row>
    <row r="15" spans="1:9" ht="90" x14ac:dyDescent="0.25">
      <c r="A15" s="73" t="s">
        <v>268</v>
      </c>
      <c r="B15" s="73">
        <v>90107</v>
      </c>
      <c r="C15" s="39" t="s">
        <v>139</v>
      </c>
      <c r="D15" s="72" t="s">
        <v>29</v>
      </c>
      <c r="E15" s="72"/>
      <c r="F15" s="67"/>
      <c r="G15" s="67"/>
      <c r="H15" s="67"/>
      <c r="I15" s="91">
        <f t="shared" si="0"/>
        <v>0</v>
      </c>
    </row>
    <row r="16" spans="1:9" ht="90" x14ac:dyDescent="0.25">
      <c r="A16" s="73" t="s">
        <v>269</v>
      </c>
      <c r="B16" s="73">
        <v>90108</v>
      </c>
      <c r="C16" s="136" t="s">
        <v>140</v>
      </c>
      <c r="D16" s="72" t="s">
        <v>29</v>
      </c>
      <c r="E16" s="72"/>
      <c r="F16" s="67"/>
      <c r="G16" s="67"/>
      <c r="H16" s="67"/>
      <c r="I16" s="91">
        <f t="shared" si="0"/>
        <v>0</v>
      </c>
    </row>
    <row r="17" spans="1:9" x14ac:dyDescent="0.25">
      <c r="A17" s="134" t="s">
        <v>45</v>
      </c>
      <c r="B17" s="135" t="s">
        <v>173</v>
      </c>
      <c r="C17" s="135"/>
      <c r="D17" s="135"/>
      <c r="E17" s="135"/>
      <c r="F17" s="135"/>
      <c r="G17" s="135"/>
      <c r="H17" s="135"/>
      <c r="I17" s="135"/>
    </row>
    <row r="18" spans="1:9" ht="45" x14ac:dyDescent="0.25">
      <c r="A18" s="73" t="s">
        <v>270</v>
      </c>
      <c r="B18" s="73">
        <v>94037</v>
      </c>
      <c r="C18" s="136" t="s">
        <v>164</v>
      </c>
      <c r="D18" s="72" t="s">
        <v>19</v>
      </c>
      <c r="E18" s="72"/>
      <c r="F18" s="67"/>
      <c r="G18" s="67"/>
      <c r="H18" s="92"/>
      <c r="I18" s="91">
        <f>F18*G18</f>
        <v>0</v>
      </c>
    </row>
    <row r="19" spans="1:9" ht="60" x14ac:dyDescent="0.25">
      <c r="A19" s="73" t="s">
        <v>271</v>
      </c>
      <c r="B19" s="73">
        <v>94038</v>
      </c>
      <c r="C19" s="136" t="s">
        <v>165</v>
      </c>
      <c r="D19" s="72" t="s">
        <v>19</v>
      </c>
      <c r="E19" s="72"/>
      <c r="F19" s="67"/>
      <c r="G19" s="67"/>
      <c r="H19" s="92"/>
      <c r="I19" s="91">
        <f t="shared" ref="I19:I38" si="1">F19*G19</f>
        <v>0</v>
      </c>
    </row>
    <row r="20" spans="1:9" ht="60" x14ac:dyDescent="0.25">
      <c r="A20" s="73" t="s">
        <v>272</v>
      </c>
      <c r="B20" s="73">
        <v>94039</v>
      </c>
      <c r="C20" s="136" t="s">
        <v>166</v>
      </c>
      <c r="D20" s="72" t="s">
        <v>19</v>
      </c>
      <c r="E20" s="72"/>
      <c r="F20" s="67"/>
      <c r="G20" s="67"/>
      <c r="H20" s="92"/>
      <c r="I20" s="91">
        <f t="shared" si="1"/>
        <v>0</v>
      </c>
    </row>
    <row r="21" spans="1:9" ht="60" x14ac:dyDescent="0.25">
      <c r="A21" s="73" t="s">
        <v>273</v>
      </c>
      <c r="B21" s="73">
        <v>94040</v>
      </c>
      <c r="C21" s="136" t="s">
        <v>168</v>
      </c>
      <c r="D21" s="72" t="s">
        <v>19</v>
      </c>
      <c r="E21" s="72"/>
      <c r="F21" s="67"/>
      <c r="G21" s="67"/>
      <c r="H21" s="92"/>
      <c r="I21" s="91">
        <f t="shared" si="1"/>
        <v>0</v>
      </c>
    </row>
    <row r="22" spans="1:9" ht="60" x14ac:dyDescent="0.25">
      <c r="A22" s="73" t="s">
        <v>274</v>
      </c>
      <c r="B22" s="73">
        <v>94043</v>
      </c>
      <c r="C22" s="136" t="s">
        <v>167</v>
      </c>
      <c r="D22" s="72" t="s">
        <v>19</v>
      </c>
      <c r="E22" s="72"/>
      <c r="F22" s="67"/>
      <c r="G22" s="67"/>
      <c r="H22" s="92"/>
      <c r="I22" s="91">
        <f t="shared" si="1"/>
        <v>0</v>
      </c>
    </row>
    <row r="23" spans="1:9" ht="60" x14ac:dyDescent="0.25">
      <c r="A23" s="73" t="s">
        <v>275</v>
      </c>
      <c r="B23" s="73">
        <v>94044</v>
      </c>
      <c r="C23" s="136" t="s">
        <v>171</v>
      </c>
      <c r="D23" s="72" t="s">
        <v>19</v>
      </c>
      <c r="E23" s="72"/>
      <c r="F23" s="67"/>
      <c r="G23" s="67"/>
      <c r="H23" s="92"/>
      <c r="I23" s="91">
        <f t="shared" si="1"/>
        <v>0</v>
      </c>
    </row>
    <row r="24" spans="1:9" ht="60" x14ac:dyDescent="0.25">
      <c r="A24" s="73" t="s">
        <v>276</v>
      </c>
      <c r="B24" s="73">
        <v>94045</v>
      </c>
      <c r="C24" s="136" t="s">
        <v>169</v>
      </c>
      <c r="D24" s="72" t="s">
        <v>19</v>
      </c>
      <c r="E24" s="72"/>
      <c r="F24" s="67"/>
      <c r="G24" s="67"/>
      <c r="H24" s="92"/>
      <c r="I24" s="91">
        <f t="shared" si="1"/>
        <v>0</v>
      </c>
    </row>
    <row r="25" spans="1:9" ht="60" x14ac:dyDescent="0.25">
      <c r="A25" s="73" t="s">
        <v>277</v>
      </c>
      <c r="B25" s="73">
        <v>94046</v>
      </c>
      <c r="C25" s="136" t="s">
        <v>170</v>
      </c>
      <c r="D25" s="72" t="s">
        <v>19</v>
      </c>
      <c r="E25" s="72"/>
      <c r="F25" s="67"/>
      <c r="G25" s="67"/>
      <c r="H25" s="92"/>
      <c r="I25" s="91">
        <f t="shared" si="1"/>
        <v>0</v>
      </c>
    </row>
    <row r="26" spans="1:9" ht="60" x14ac:dyDescent="0.25">
      <c r="A26" s="73" t="s">
        <v>278</v>
      </c>
      <c r="B26" s="73">
        <v>94049</v>
      </c>
      <c r="C26" s="137" t="s">
        <v>212</v>
      </c>
      <c r="D26" s="72" t="s">
        <v>19</v>
      </c>
      <c r="E26" s="72"/>
      <c r="F26" s="67"/>
      <c r="G26" s="67"/>
      <c r="H26" s="92"/>
      <c r="I26" s="91">
        <f t="shared" si="1"/>
        <v>0</v>
      </c>
    </row>
    <row r="27" spans="1:9" ht="75" x14ac:dyDescent="0.25">
      <c r="A27" s="73" t="s">
        <v>279</v>
      </c>
      <c r="B27" s="73">
        <v>94050</v>
      </c>
      <c r="C27" s="136" t="s">
        <v>213</v>
      </c>
      <c r="D27" s="72" t="s">
        <v>19</v>
      </c>
      <c r="E27" s="72"/>
      <c r="F27" s="67"/>
      <c r="G27" s="67"/>
      <c r="H27" s="92"/>
      <c r="I27" s="91">
        <f t="shared" si="1"/>
        <v>0</v>
      </c>
    </row>
    <row r="28" spans="1:9" ht="60" x14ac:dyDescent="0.25">
      <c r="A28" s="73" t="s">
        <v>280</v>
      </c>
      <c r="B28" s="73">
        <v>94051</v>
      </c>
      <c r="C28" s="136" t="s">
        <v>214</v>
      </c>
      <c r="D28" s="72" t="s">
        <v>19</v>
      </c>
      <c r="E28" s="72"/>
      <c r="F28" s="67"/>
      <c r="G28" s="67"/>
      <c r="H28" s="92"/>
      <c r="I28" s="91">
        <f t="shared" si="1"/>
        <v>0</v>
      </c>
    </row>
    <row r="29" spans="1:9" ht="60" x14ac:dyDescent="0.25">
      <c r="A29" s="73" t="s">
        <v>281</v>
      </c>
      <c r="B29" s="73">
        <v>94052</v>
      </c>
      <c r="C29" s="136" t="s">
        <v>215</v>
      </c>
      <c r="D29" s="72" t="s">
        <v>19</v>
      </c>
      <c r="E29" s="72"/>
      <c r="F29" s="67"/>
      <c r="G29" s="67"/>
      <c r="H29" s="92"/>
      <c r="I29" s="91">
        <f t="shared" si="1"/>
        <v>0</v>
      </c>
    </row>
    <row r="30" spans="1:9" ht="60" x14ac:dyDescent="0.25">
      <c r="A30" s="73" t="s">
        <v>282</v>
      </c>
      <c r="B30" s="73">
        <v>94055</v>
      </c>
      <c r="C30" s="136" t="s">
        <v>216</v>
      </c>
      <c r="D30" s="72" t="s">
        <v>19</v>
      </c>
      <c r="E30" s="72"/>
      <c r="F30" s="67"/>
      <c r="G30" s="67"/>
      <c r="H30" s="92"/>
      <c r="I30" s="91">
        <f t="shared" si="1"/>
        <v>0</v>
      </c>
    </row>
    <row r="31" spans="1:9" ht="75" x14ac:dyDescent="0.25">
      <c r="A31" s="73" t="s">
        <v>283</v>
      </c>
      <c r="B31" s="73">
        <v>94056</v>
      </c>
      <c r="C31" s="136" t="s">
        <v>217</v>
      </c>
      <c r="D31" s="72" t="s">
        <v>19</v>
      </c>
      <c r="E31" s="72"/>
      <c r="F31" s="67"/>
      <c r="G31" s="67"/>
      <c r="H31" s="92"/>
      <c r="I31" s="91">
        <f t="shared" si="1"/>
        <v>0</v>
      </c>
    </row>
    <row r="32" spans="1:9" ht="60" x14ac:dyDescent="0.25">
      <c r="A32" s="73" t="s">
        <v>284</v>
      </c>
      <c r="B32" s="73">
        <v>94057</v>
      </c>
      <c r="C32" s="136" t="s">
        <v>218</v>
      </c>
      <c r="D32" s="72" t="s">
        <v>19</v>
      </c>
      <c r="E32" s="72"/>
      <c r="F32" s="67"/>
      <c r="G32" s="67"/>
      <c r="H32" s="92"/>
      <c r="I32" s="91">
        <f t="shared" si="1"/>
        <v>0</v>
      </c>
    </row>
    <row r="33" spans="1:9" ht="60" x14ac:dyDescent="0.25">
      <c r="A33" s="73" t="s">
        <v>285</v>
      </c>
      <c r="B33" s="73">
        <v>94058</v>
      </c>
      <c r="C33" s="136" t="s">
        <v>219</v>
      </c>
      <c r="D33" s="72" t="s">
        <v>19</v>
      </c>
      <c r="E33" s="72"/>
      <c r="F33" s="67"/>
      <c r="G33" s="67"/>
      <c r="H33" s="92"/>
      <c r="I33" s="91">
        <f t="shared" si="1"/>
        <v>0</v>
      </c>
    </row>
    <row r="34" spans="1:9" x14ac:dyDescent="0.25">
      <c r="A34" s="134" t="s">
        <v>125</v>
      </c>
      <c r="B34" s="135" t="s">
        <v>175</v>
      </c>
      <c r="C34" s="135"/>
      <c r="D34" s="135"/>
      <c r="E34" s="135"/>
      <c r="F34" s="135"/>
      <c r="G34" s="135"/>
      <c r="H34" s="135"/>
      <c r="I34" s="135"/>
    </row>
    <row r="35" spans="1:9" ht="45" x14ac:dyDescent="0.25">
      <c r="A35" s="73" t="s">
        <v>286</v>
      </c>
      <c r="B35" s="73">
        <v>94097</v>
      </c>
      <c r="C35" s="136" t="s">
        <v>144</v>
      </c>
      <c r="D35" s="61" t="s">
        <v>19</v>
      </c>
      <c r="E35" s="61"/>
      <c r="F35" s="67"/>
      <c r="G35" s="67"/>
      <c r="H35" s="92"/>
      <c r="I35" s="91">
        <f t="shared" si="1"/>
        <v>0</v>
      </c>
    </row>
    <row r="36" spans="1:9" ht="45" x14ac:dyDescent="0.25">
      <c r="A36" s="73" t="s">
        <v>287</v>
      </c>
      <c r="B36" s="73">
        <v>94098</v>
      </c>
      <c r="C36" s="136" t="s">
        <v>145</v>
      </c>
      <c r="D36" s="61" t="s">
        <v>19</v>
      </c>
      <c r="E36" s="61"/>
      <c r="F36" s="67"/>
      <c r="G36" s="67"/>
      <c r="H36" s="92"/>
      <c r="I36" s="91">
        <f t="shared" si="1"/>
        <v>0</v>
      </c>
    </row>
    <row r="37" spans="1:9" ht="45" x14ac:dyDescent="0.25">
      <c r="A37" s="73" t="s">
        <v>288</v>
      </c>
      <c r="B37" s="73">
        <v>94099</v>
      </c>
      <c r="C37" s="136" t="s">
        <v>146</v>
      </c>
      <c r="D37" s="61" t="s">
        <v>19</v>
      </c>
      <c r="E37" s="61"/>
      <c r="F37" s="67"/>
      <c r="G37" s="67"/>
      <c r="H37" s="92"/>
      <c r="I37" s="91">
        <f t="shared" si="1"/>
        <v>0</v>
      </c>
    </row>
    <row r="38" spans="1:9" ht="45" x14ac:dyDescent="0.25">
      <c r="A38" s="73" t="s">
        <v>289</v>
      </c>
      <c r="B38" s="73">
        <v>94100</v>
      </c>
      <c r="C38" s="39" t="s">
        <v>147</v>
      </c>
      <c r="D38" s="61" t="s">
        <v>19</v>
      </c>
      <c r="E38" s="61"/>
      <c r="F38" s="67"/>
      <c r="G38" s="67"/>
      <c r="H38" s="92"/>
      <c r="I38" s="91">
        <f t="shared" si="1"/>
        <v>0</v>
      </c>
    </row>
    <row r="39" spans="1:9" x14ac:dyDescent="0.25">
      <c r="A39" s="134" t="s">
        <v>233</v>
      </c>
      <c r="B39" s="135" t="s">
        <v>174</v>
      </c>
      <c r="C39" s="135"/>
      <c r="D39" s="135"/>
      <c r="E39" s="135"/>
      <c r="F39" s="135"/>
      <c r="G39" s="135"/>
      <c r="H39" s="135"/>
      <c r="I39" s="135"/>
    </row>
    <row r="40" spans="1:9" ht="60" x14ac:dyDescent="0.25">
      <c r="A40" s="73" t="s">
        <v>290</v>
      </c>
      <c r="B40" s="73">
        <v>94102</v>
      </c>
      <c r="C40" s="136" t="s">
        <v>153</v>
      </c>
      <c r="D40" s="72" t="s">
        <v>29</v>
      </c>
      <c r="E40" s="72"/>
      <c r="F40" s="67"/>
      <c r="G40" s="67"/>
      <c r="H40" s="67"/>
      <c r="I40" s="91">
        <f>F40*G40</f>
        <v>0</v>
      </c>
    </row>
    <row r="41" spans="1:9" ht="60" x14ac:dyDescent="0.25">
      <c r="A41" s="73" t="s">
        <v>291</v>
      </c>
      <c r="B41" s="73">
        <v>94103</v>
      </c>
      <c r="C41" s="136" t="s">
        <v>154</v>
      </c>
      <c r="D41" s="72" t="s">
        <v>29</v>
      </c>
      <c r="E41" s="72"/>
      <c r="F41" s="67"/>
      <c r="G41" s="67"/>
      <c r="H41" s="67"/>
      <c r="I41" s="91">
        <f t="shared" ref="I41:I55" si="2">F41*G41</f>
        <v>0</v>
      </c>
    </row>
    <row r="42" spans="1:9" ht="60" x14ac:dyDescent="0.25">
      <c r="A42" s="73" t="s">
        <v>292</v>
      </c>
      <c r="B42" s="73">
        <v>94104</v>
      </c>
      <c r="C42" s="136" t="s">
        <v>148</v>
      </c>
      <c r="D42" s="72" t="s">
        <v>29</v>
      </c>
      <c r="E42" s="72"/>
      <c r="F42" s="67"/>
      <c r="G42" s="67"/>
      <c r="H42" s="67"/>
      <c r="I42" s="91">
        <f t="shared" si="2"/>
        <v>0</v>
      </c>
    </row>
    <row r="43" spans="1:9" ht="60" x14ac:dyDescent="0.25">
      <c r="A43" s="73" t="s">
        <v>293</v>
      </c>
      <c r="B43" s="73">
        <v>94105</v>
      </c>
      <c r="C43" s="136" t="s">
        <v>149</v>
      </c>
      <c r="D43" s="72" t="s">
        <v>29</v>
      </c>
      <c r="E43" s="72"/>
      <c r="F43" s="67"/>
      <c r="G43" s="67"/>
      <c r="H43" s="67"/>
      <c r="I43" s="91">
        <f t="shared" si="2"/>
        <v>0</v>
      </c>
    </row>
    <row r="44" spans="1:9" ht="60" x14ac:dyDescent="0.25">
      <c r="A44" s="73" t="s">
        <v>294</v>
      </c>
      <c r="B44" s="73">
        <v>94106</v>
      </c>
      <c r="C44" s="136" t="s">
        <v>150</v>
      </c>
      <c r="D44" s="72" t="s">
        <v>29</v>
      </c>
      <c r="E44" s="72"/>
      <c r="F44" s="67"/>
      <c r="G44" s="67"/>
      <c r="H44" s="67"/>
      <c r="I44" s="91">
        <f t="shared" si="2"/>
        <v>0</v>
      </c>
    </row>
    <row r="45" spans="1:9" ht="60" x14ac:dyDescent="0.25">
      <c r="A45" s="73" t="s">
        <v>295</v>
      </c>
      <c r="B45" s="73">
        <v>94107</v>
      </c>
      <c r="C45" s="136" t="s">
        <v>151</v>
      </c>
      <c r="D45" s="72" t="s">
        <v>29</v>
      </c>
      <c r="E45" s="72"/>
      <c r="F45" s="67"/>
      <c r="G45" s="67"/>
      <c r="H45" s="67"/>
      <c r="I45" s="91">
        <f t="shared" si="2"/>
        <v>0</v>
      </c>
    </row>
    <row r="46" spans="1:9" ht="60" x14ac:dyDescent="0.25">
      <c r="A46" s="73" t="s">
        <v>296</v>
      </c>
      <c r="B46" s="73">
        <v>94108</v>
      </c>
      <c r="C46" s="136" t="s">
        <v>152</v>
      </c>
      <c r="D46" s="72" t="s">
        <v>29</v>
      </c>
      <c r="E46" s="72"/>
      <c r="F46" s="67"/>
      <c r="G46" s="67"/>
      <c r="H46" s="67"/>
      <c r="I46" s="91">
        <f t="shared" si="2"/>
        <v>0</v>
      </c>
    </row>
    <row r="47" spans="1:9" ht="60" x14ac:dyDescent="0.25">
      <c r="A47" s="73" t="s">
        <v>297</v>
      </c>
      <c r="B47" s="73">
        <v>94110</v>
      </c>
      <c r="C47" s="136" t="s">
        <v>155</v>
      </c>
      <c r="D47" s="72" t="s">
        <v>29</v>
      </c>
      <c r="E47" s="72"/>
      <c r="F47" s="67"/>
      <c r="G47" s="67"/>
      <c r="H47" s="67"/>
      <c r="I47" s="91">
        <f t="shared" si="2"/>
        <v>0</v>
      </c>
    </row>
    <row r="48" spans="1:9" ht="60" x14ac:dyDescent="0.25">
      <c r="A48" s="73" t="s">
        <v>298</v>
      </c>
      <c r="B48" s="73">
        <v>94111</v>
      </c>
      <c r="C48" s="136" t="s">
        <v>156</v>
      </c>
      <c r="D48" s="72" t="s">
        <v>29</v>
      </c>
      <c r="E48" s="72"/>
      <c r="F48" s="67"/>
      <c r="G48" s="67"/>
      <c r="H48" s="67"/>
      <c r="I48" s="91">
        <f t="shared" si="2"/>
        <v>0</v>
      </c>
    </row>
    <row r="49" spans="1:9" ht="60" x14ac:dyDescent="0.25">
      <c r="A49" s="73" t="s">
        <v>299</v>
      </c>
      <c r="B49" s="73">
        <v>94112</v>
      </c>
      <c r="C49" s="136" t="s">
        <v>157</v>
      </c>
      <c r="D49" s="72" t="s">
        <v>29</v>
      </c>
      <c r="E49" s="72"/>
      <c r="F49" s="67"/>
      <c r="G49" s="67"/>
      <c r="H49" s="67"/>
      <c r="I49" s="91">
        <f t="shared" si="2"/>
        <v>0</v>
      </c>
    </row>
    <row r="50" spans="1:9" ht="60" x14ac:dyDescent="0.25">
      <c r="A50" s="73" t="s">
        <v>300</v>
      </c>
      <c r="B50" s="73">
        <v>94113</v>
      </c>
      <c r="C50" s="136" t="s">
        <v>158</v>
      </c>
      <c r="D50" s="72" t="s">
        <v>29</v>
      </c>
      <c r="E50" s="72"/>
      <c r="F50" s="67"/>
      <c r="G50" s="67"/>
      <c r="H50" s="67"/>
      <c r="I50" s="91">
        <f t="shared" si="2"/>
        <v>0</v>
      </c>
    </row>
    <row r="51" spans="1:9" ht="60" x14ac:dyDescent="0.25">
      <c r="A51" s="73" t="s">
        <v>301</v>
      </c>
      <c r="B51" s="73">
        <v>94114</v>
      </c>
      <c r="C51" s="136" t="s">
        <v>159</v>
      </c>
      <c r="D51" s="72" t="s">
        <v>29</v>
      </c>
      <c r="E51" s="72"/>
      <c r="F51" s="67"/>
      <c r="G51" s="67"/>
      <c r="H51" s="67"/>
      <c r="I51" s="91">
        <f t="shared" si="2"/>
        <v>0</v>
      </c>
    </row>
    <row r="52" spans="1:9" ht="60" x14ac:dyDescent="0.25">
      <c r="A52" s="73" t="s">
        <v>302</v>
      </c>
      <c r="B52" s="73">
        <v>94115</v>
      </c>
      <c r="C52" s="136" t="s">
        <v>160</v>
      </c>
      <c r="D52" s="72" t="s">
        <v>29</v>
      </c>
      <c r="E52" s="72"/>
      <c r="F52" s="67"/>
      <c r="G52" s="67"/>
      <c r="H52" s="67"/>
      <c r="I52" s="91">
        <f t="shared" si="2"/>
        <v>0</v>
      </c>
    </row>
    <row r="53" spans="1:9" ht="60" x14ac:dyDescent="0.25">
      <c r="A53" s="73" t="s">
        <v>303</v>
      </c>
      <c r="B53" s="73">
        <v>94116</v>
      </c>
      <c r="C53" s="136" t="s">
        <v>161</v>
      </c>
      <c r="D53" s="72" t="s">
        <v>29</v>
      </c>
      <c r="E53" s="72"/>
      <c r="F53" s="67"/>
      <c r="G53" s="67"/>
      <c r="H53" s="67"/>
      <c r="I53" s="91">
        <f t="shared" si="2"/>
        <v>0</v>
      </c>
    </row>
    <row r="54" spans="1:9" ht="60" x14ac:dyDescent="0.25">
      <c r="A54" s="73" t="s">
        <v>304</v>
      </c>
      <c r="B54" s="73">
        <v>94117</v>
      </c>
      <c r="C54" s="136" t="s">
        <v>162</v>
      </c>
      <c r="D54" s="72" t="s">
        <v>29</v>
      </c>
      <c r="E54" s="72"/>
      <c r="F54" s="67"/>
      <c r="G54" s="67"/>
      <c r="H54" s="67"/>
      <c r="I54" s="91">
        <f t="shared" si="2"/>
        <v>0</v>
      </c>
    </row>
    <row r="55" spans="1:9" ht="60" x14ac:dyDescent="0.25">
      <c r="A55" s="73" t="s">
        <v>305</v>
      </c>
      <c r="B55" s="73">
        <v>94118</v>
      </c>
      <c r="C55" s="136" t="s">
        <v>163</v>
      </c>
      <c r="D55" s="72" t="s">
        <v>29</v>
      </c>
      <c r="E55" s="72"/>
      <c r="F55" s="67"/>
      <c r="G55" s="67"/>
      <c r="H55" s="67"/>
      <c r="I55" s="91">
        <f t="shared" si="2"/>
        <v>0</v>
      </c>
    </row>
    <row r="56" spans="1:9" ht="15" customHeight="1" x14ac:dyDescent="0.25">
      <c r="A56" s="134" t="s">
        <v>234</v>
      </c>
      <c r="B56" s="135" t="s">
        <v>204</v>
      </c>
      <c r="C56" s="135"/>
      <c r="D56" s="135"/>
      <c r="E56" s="135"/>
      <c r="F56" s="135"/>
      <c r="G56" s="135"/>
      <c r="H56" s="135"/>
      <c r="I56" s="135"/>
    </row>
    <row r="57" spans="1:9" ht="75" x14ac:dyDescent="0.25">
      <c r="A57" s="73" t="s">
        <v>306</v>
      </c>
      <c r="B57" s="73">
        <v>92210</v>
      </c>
      <c r="C57" s="138" t="s">
        <v>176</v>
      </c>
      <c r="D57" s="72" t="s">
        <v>41</v>
      </c>
      <c r="E57" s="54"/>
      <c r="F57" s="67"/>
      <c r="G57" s="92"/>
      <c r="H57" s="92"/>
      <c r="I57" s="91">
        <f>F57</f>
        <v>0</v>
      </c>
    </row>
    <row r="58" spans="1:9" ht="75" x14ac:dyDescent="0.25">
      <c r="A58" s="73" t="s">
        <v>307</v>
      </c>
      <c r="B58" s="73">
        <v>92211</v>
      </c>
      <c r="C58" s="137" t="s">
        <v>177</v>
      </c>
      <c r="D58" s="72" t="s">
        <v>41</v>
      </c>
      <c r="E58" s="54"/>
      <c r="F58" s="67"/>
      <c r="G58" s="92"/>
      <c r="H58" s="92"/>
      <c r="I58" s="91">
        <f t="shared" ref="I58:I70" si="3">F58</f>
        <v>0</v>
      </c>
    </row>
    <row r="59" spans="1:9" ht="75" x14ac:dyDescent="0.25">
      <c r="A59" s="73" t="s">
        <v>308</v>
      </c>
      <c r="B59" s="73">
        <v>92212</v>
      </c>
      <c r="C59" s="137" t="s">
        <v>178</v>
      </c>
      <c r="D59" s="72" t="s">
        <v>41</v>
      </c>
      <c r="E59" s="54"/>
      <c r="F59" s="67"/>
      <c r="G59" s="92"/>
      <c r="H59" s="92"/>
      <c r="I59" s="91">
        <f t="shared" si="3"/>
        <v>0</v>
      </c>
    </row>
    <row r="60" spans="1:9" ht="75" x14ac:dyDescent="0.25">
      <c r="A60" s="73" t="s">
        <v>309</v>
      </c>
      <c r="B60" s="73">
        <v>92213</v>
      </c>
      <c r="C60" s="137" t="s">
        <v>179</v>
      </c>
      <c r="D60" s="72" t="s">
        <v>41</v>
      </c>
      <c r="E60" s="54"/>
      <c r="F60" s="67"/>
      <c r="G60" s="92"/>
      <c r="H60" s="92"/>
      <c r="I60" s="91">
        <f t="shared" si="3"/>
        <v>0</v>
      </c>
    </row>
    <row r="61" spans="1:9" ht="75" x14ac:dyDescent="0.25">
      <c r="A61" s="73" t="s">
        <v>310</v>
      </c>
      <c r="B61" s="73">
        <v>92214</v>
      </c>
      <c r="C61" s="137" t="s">
        <v>180</v>
      </c>
      <c r="D61" s="72" t="s">
        <v>41</v>
      </c>
      <c r="E61" s="54"/>
      <c r="F61" s="67"/>
      <c r="G61" s="92"/>
      <c r="H61" s="92"/>
      <c r="I61" s="91">
        <f t="shared" si="3"/>
        <v>0</v>
      </c>
    </row>
    <row r="62" spans="1:9" ht="75" x14ac:dyDescent="0.25">
      <c r="A62" s="73" t="s">
        <v>311</v>
      </c>
      <c r="B62" s="73">
        <v>92215</v>
      </c>
      <c r="C62" s="137" t="s">
        <v>181</v>
      </c>
      <c r="D62" s="72" t="s">
        <v>41</v>
      </c>
      <c r="E62" s="54"/>
      <c r="F62" s="67"/>
      <c r="G62" s="92"/>
      <c r="H62" s="92"/>
      <c r="I62" s="91">
        <f t="shared" si="3"/>
        <v>0</v>
      </c>
    </row>
    <row r="63" spans="1:9" ht="75" x14ac:dyDescent="0.25">
      <c r="A63" s="73" t="s">
        <v>312</v>
      </c>
      <c r="B63" s="73">
        <v>92216</v>
      </c>
      <c r="C63" s="137" t="s">
        <v>182</v>
      </c>
      <c r="D63" s="72" t="s">
        <v>41</v>
      </c>
      <c r="E63" s="54"/>
      <c r="F63" s="67"/>
      <c r="G63" s="92"/>
      <c r="H63" s="92"/>
      <c r="I63" s="91">
        <f t="shared" si="3"/>
        <v>0</v>
      </c>
    </row>
    <row r="64" spans="1:9" ht="75" x14ac:dyDescent="0.25">
      <c r="A64" s="73" t="s">
        <v>313</v>
      </c>
      <c r="B64" s="73">
        <v>92219</v>
      </c>
      <c r="C64" s="137" t="s">
        <v>183</v>
      </c>
      <c r="D64" s="72" t="s">
        <v>41</v>
      </c>
      <c r="E64" s="54"/>
      <c r="F64" s="67"/>
      <c r="G64" s="92"/>
      <c r="H64" s="92"/>
      <c r="I64" s="91">
        <f t="shared" si="3"/>
        <v>0</v>
      </c>
    </row>
    <row r="65" spans="1:9" ht="75" x14ac:dyDescent="0.25">
      <c r="A65" s="73" t="s">
        <v>314</v>
      </c>
      <c r="B65" s="73">
        <v>92220</v>
      </c>
      <c r="C65" s="137" t="s">
        <v>184</v>
      </c>
      <c r="D65" s="72" t="s">
        <v>41</v>
      </c>
      <c r="E65" s="54"/>
      <c r="F65" s="67"/>
      <c r="G65" s="92"/>
      <c r="H65" s="92"/>
      <c r="I65" s="91">
        <f t="shared" si="3"/>
        <v>0</v>
      </c>
    </row>
    <row r="66" spans="1:9" ht="75" x14ac:dyDescent="0.25">
      <c r="A66" s="73" t="s">
        <v>315</v>
      </c>
      <c r="B66" s="73">
        <v>92221</v>
      </c>
      <c r="C66" s="137" t="s">
        <v>185</v>
      </c>
      <c r="D66" s="72" t="s">
        <v>41</v>
      </c>
      <c r="E66" s="54"/>
      <c r="F66" s="67"/>
      <c r="G66" s="92"/>
      <c r="H66" s="92"/>
      <c r="I66" s="91">
        <f t="shared" si="3"/>
        <v>0</v>
      </c>
    </row>
    <row r="67" spans="1:9" ht="75" x14ac:dyDescent="0.25">
      <c r="A67" s="73" t="s">
        <v>316</v>
      </c>
      <c r="B67" s="73">
        <v>92222</v>
      </c>
      <c r="C67" s="137" t="s">
        <v>186</v>
      </c>
      <c r="D67" s="72" t="s">
        <v>41</v>
      </c>
      <c r="E67" s="54"/>
      <c r="F67" s="67"/>
      <c r="G67" s="92"/>
      <c r="H67" s="92"/>
      <c r="I67" s="91">
        <f t="shared" si="3"/>
        <v>0</v>
      </c>
    </row>
    <row r="68" spans="1:9" ht="75" x14ac:dyDescent="0.25">
      <c r="A68" s="73" t="s">
        <v>317</v>
      </c>
      <c r="B68" s="73">
        <v>92223</v>
      </c>
      <c r="C68" s="137" t="s">
        <v>187</v>
      </c>
      <c r="D68" s="72" t="s">
        <v>41</v>
      </c>
      <c r="E68" s="54"/>
      <c r="F68" s="67"/>
      <c r="G68" s="92"/>
      <c r="H68" s="92"/>
      <c r="I68" s="91">
        <f t="shared" si="3"/>
        <v>0</v>
      </c>
    </row>
    <row r="69" spans="1:9" ht="75" x14ac:dyDescent="0.25">
      <c r="A69" s="73" t="s">
        <v>318</v>
      </c>
      <c r="B69" s="73">
        <v>92224</v>
      </c>
      <c r="C69" s="137" t="s">
        <v>188</v>
      </c>
      <c r="D69" s="72" t="s">
        <v>41</v>
      </c>
      <c r="E69" s="54"/>
      <c r="F69" s="67"/>
      <c r="G69" s="92"/>
      <c r="H69" s="92"/>
      <c r="I69" s="91">
        <f t="shared" si="3"/>
        <v>0</v>
      </c>
    </row>
    <row r="70" spans="1:9" ht="75" x14ac:dyDescent="0.25">
      <c r="A70" s="73" t="s">
        <v>319</v>
      </c>
      <c r="B70" s="73">
        <v>92226</v>
      </c>
      <c r="C70" s="137" t="s">
        <v>189</v>
      </c>
      <c r="D70" s="72" t="s">
        <v>41</v>
      </c>
      <c r="E70" s="54"/>
      <c r="F70" s="67"/>
      <c r="G70" s="92"/>
      <c r="H70" s="92"/>
      <c r="I70" s="91">
        <f t="shared" si="3"/>
        <v>0</v>
      </c>
    </row>
    <row r="71" spans="1:9" ht="15" customHeight="1" x14ac:dyDescent="0.25">
      <c r="A71" s="134" t="s">
        <v>320</v>
      </c>
      <c r="B71" s="135" t="s">
        <v>190</v>
      </c>
      <c r="C71" s="135"/>
      <c r="D71" s="135"/>
      <c r="E71" s="135"/>
      <c r="F71" s="135"/>
      <c r="G71" s="135"/>
      <c r="H71" s="135"/>
      <c r="I71" s="135"/>
    </row>
    <row r="72" spans="1:9" ht="45" x14ac:dyDescent="0.25">
      <c r="A72" s="73" t="s">
        <v>321</v>
      </c>
      <c r="B72" s="73" t="s">
        <v>192</v>
      </c>
      <c r="C72" s="137" t="s">
        <v>191</v>
      </c>
      <c r="D72" s="72" t="s">
        <v>193</v>
      </c>
      <c r="E72" s="131"/>
      <c r="F72" s="92"/>
      <c r="G72" s="92"/>
      <c r="H72" s="92"/>
      <c r="I72" s="91">
        <f>E72</f>
        <v>0</v>
      </c>
    </row>
    <row r="73" spans="1:9" ht="45" x14ac:dyDescent="0.25">
      <c r="A73" s="73" t="s">
        <v>322</v>
      </c>
      <c r="B73" s="73" t="s">
        <v>195</v>
      </c>
      <c r="C73" s="136" t="s">
        <v>194</v>
      </c>
      <c r="D73" s="72" t="s">
        <v>193</v>
      </c>
      <c r="E73" s="131"/>
      <c r="F73" s="92"/>
      <c r="G73" s="92"/>
      <c r="H73" s="92"/>
      <c r="I73" s="91">
        <f t="shared" ref="I73:I77" si="4">E73</f>
        <v>0</v>
      </c>
    </row>
    <row r="74" spans="1:9" ht="45" x14ac:dyDescent="0.25">
      <c r="A74" s="73" t="s">
        <v>323</v>
      </c>
      <c r="B74" s="73" t="s">
        <v>197</v>
      </c>
      <c r="C74" s="136" t="s">
        <v>196</v>
      </c>
      <c r="D74" s="72" t="s">
        <v>193</v>
      </c>
      <c r="E74" s="131"/>
      <c r="F74" s="92"/>
      <c r="G74" s="92"/>
      <c r="H74" s="92"/>
      <c r="I74" s="91">
        <f t="shared" si="4"/>
        <v>0</v>
      </c>
    </row>
    <row r="75" spans="1:9" ht="45" x14ac:dyDescent="0.25">
      <c r="A75" s="73" t="s">
        <v>324</v>
      </c>
      <c r="B75" s="73" t="s">
        <v>199</v>
      </c>
      <c r="C75" s="136" t="s">
        <v>198</v>
      </c>
      <c r="D75" s="72" t="s">
        <v>193</v>
      </c>
      <c r="E75" s="131"/>
      <c r="F75" s="92"/>
      <c r="G75" s="92"/>
      <c r="H75" s="92"/>
      <c r="I75" s="91">
        <f t="shared" si="4"/>
        <v>0</v>
      </c>
    </row>
    <row r="76" spans="1:9" ht="60" x14ac:dyDescent="0.25">
      <c r="A76" s="73" t="s">
        <v>325</v>
      </c>
      <c r="B76" s="73" t="s">
        <v>201</v>
      </c>
      <c r="C76" s="136" t="s">
        <v>200</v>
      </c>
      <c r="D76" s="72" t="s">
        <v>193</v>
      </c>
      <c r="E76" s="131"/>
      <c r="F76" s="92"/>
      <c r="G76" s="92"/>
      <c r="H76" s="92"/>
      <c r="I76" s="91">
        <f t="shared" si="4"/>
        <v>0</v>
      </c>
    </row>
    <row r="77" spans="1:9" ht="45" x14ac:dyDescent="0.25">
      <c r="A77" s="73" t="s">
        <v>326</v>
      </c>
      <c r="B77" s="73" t="s">
        <v>202</v>
      </c>
      <c r="C77" s="136" t="s">
        <v>203</v>
      </c>
      <c r="D77" s="72" t="s">
        <v>193</v>
      </c>
      <c r="E77" s="131"/>
      <c r="F77" s="92"/>
      <c r="G77" s="92"/>
      <c r="H77" s="92"/>
      <c r="I77" s="91">
        <f t="shared" si="4"/>
        <v>0</v>
      </c>
    </row>
    <row r="78" spans="1:9" ht="15" customHeight="1" x14ac:dyDescent="0.25">
      <c r="A78" s="134" t="s">
        <v>340</v>
      </c>
      <c r="B78" s="135" t="s">
        <v>220</v>
      </c>
      <c r="C78" s="135"/>
      <c r="D78" s="135"/>
      <c r="E78" s="135"/>
      <c r="F78" s="135"/>
      <c r="G78" s="135"/>
      <c r="H78" s="135"/>
      <c r="I78" s="135"/>
    </row>
    <row r="79" spans="1:9" ht="90" x14ac:dyDescent="0.25">
      <c r="A79" s="73" t="s">
        <v>327</v>
      </c>
      <c r="B79" s="73">
        <v>93374</v>
      </c>
      <c r="C79" s="137" t="s">
        <v>222</v>
      </c>
      <c r="D79" s="72" t="s">
        <v>29</v>
      </c>
      <c r="E79" s="72"/>
      <c r="F79" s="67"/>
      <c r="G79" s="67"/>
      <c r="H79" s="67"/>
      <c r="I79" s="91">
        <f t="shared" ref="I79:I88" si="5">F79*G79*H79</f>
        <v>0</v>
      </c>
    </row>
    <row r="80" spans="1:9" ht="90" x14ac:dyDescent="0.25">
      <c r="A80" s="73" t="s">
        <v>328</v>
      </c>
      <c r="B80" s="73">
        <v>93375</v>
      </c>
      <c r="C80" s="137" t="s">
        <v>223</v>
      </c>
      <c r="D80" s="72" t="s">
        <v>29</v>
      </c>
      <c r="E80" s="72"/>
      <c r="F80" s="67"/>
      <c r="G80" s="67"/>
      <c r="H80" s="67"/>
      <c r="I80" s="91">
        <f t="shared" si="5"/>
        <v>0</v>
      </c>
    </row>
    <row r="81" spans="1:9" ht="90" x14ac:dyDescent="0.25">
      <c r="A81" s="73" t="s">
        <v>329</v>
      </c>
      <c r="B81" s="73">
        <v>93376</v>
      </c>
      <c r="C81" s="137" t="s">
        <v>224</v>
      </c>
      <c r="D81" s="72" t="s">
        <v>29</v>
      </c>
      <c r="E81" s="72"/>
      <c r="F81" s="67"/>
      <c r="G81" s="67"/>
      <c r="H81" s="67"/>
      <c r="I81" s="91">
        <f t="shared" si="5"/>
        <v>0</v>
      </c>
    </row>
    <row r="82" spans="1:9" ht="90" x14ac:dyDescent="0.25">
      <c r="A82" s="73" t="s">
        <v>330</v>
      </c>
      <c r="B82" s="73">
        <v>93377</v>
      </c>
      <c r="C82" s="137" t="s">
        <v>225</v>
      </c>
      <c r="D82" s="72" t="s">
        <v>29</v>
      </c>
      <c r="E82" s="72"/>
      <c r="F82" s="67"/>
      <c r="G82" s="67"/>
      <c r="H82" s="67"/>
      <c r="I82" s="91">
        <f t="shared" si="5"/>
        <v>0</v>
      </c>
    </row>
    <row r="83" spans="1:9" ht="90" x14ac:dyDescent="0.25">
      <c r="A83" s="73" t="s">
        <v>331</v>
      </c>
      <c r="B83" s="73">
        <v>93378</v>
      </c>
      <c r="C83" s="137" t="s">
        <v>226</v>
      </c>
      <c r="D83" s="72" t="s">
        <v>29</v>
      </c>
      <c r="E83" s="72"/>
      <c r="F83" s="67"/>
      <c r="G83" s="67"/>
      <c r="H83" s="67"/>
      <c r="I83" s="91">
        <f t="shared" si="5"/>
        <v>0</v>
      </c>
    </row>
    <row r="84" spans="1:9" ht="90" x14ac:dyDescent="0.25">
      <c r="A84" s="73" t="s">
        <v>332</v>
      </c>
      <c r="B84" s="73">
        <v>93379</v>
      </c>
      <c r="C84" s="137" t="s">
        <v>227</v>
      </c>
      <c r="D84" s="72" t="s">
        <v>29</v>
      </c>
      <c r="E84" s="72"/>
      <c r="F84" s="67"/>
      <c r="G84" s="67"/>
      <c r="H84" s="67"/>
      <c r="I84" s="91">
        <f t="shared" si="5"/>
        <v>0</v>
      </c>
    </row>
    <row r="85" spans="1:9" ht="90" x14ac:dyDescent="0.25">
      <c r="A85" s="73" t="s">
        <v>333</v>
      </c>
      <c r="B85" s="73">
        <v>93380</v>
      </c>
      <c r="C85" s="137" t="s">
        <v>228</v>
      </c>
      <c r="D85" s="72" t="s">
        <v>29</v>
      </c>
      <c r="E85" s="72"/>
      <c r="F85" s="67"/>
      <c r="G85" s="67"/>
      <c r="H85" s="67"/>
      <c r="I85" s="91">
        <f t="shared" si="5"/>
        <v>0</v>
      </c>
    </row>
    <row r="86" spans="1:9" ht="90" x14ac:dyDescent="0.25">
      <c r="A86" s="73" t="s">
        <v>334</v>
      </c>
      <c r="B86" s="73">
        <v>93381</v>
      </c>
      <c r="C86" s="137" t="s">
        <v>229</v>
      </c>
      <c r="D86" s="72" t="s">
        <v>29</v>
      </c>
      <c r="E86" s="72"/>
      <c r="F86" s="67"/>
      <c r="G86" s="67"/>
      <c r="H86" s="67"/>
      <c r="I86" s="91">
        <f t="shared" si="5"/>
        <v>0</v>
      </c>
    </row>
    <row r="87" spans="1:9" ht="30" x14ac:dyDescent="0.25">
      <c r="A87" s="73" t="s">
        <v>335</v>
      </c>
      <c r="B87" s="73">
        <v>93382</v>
      </c>
      <c r="C87" s="137" t="s">
        <v>230</v>
      </c>
      <c r="D87" s="72" t="s">
        <v>29</v>
      </c>
      <c r="E87" s="72"/>
      <c r="F87" s="67"/>
      <c r="G87" s="67"/>
      <c r="H87" s="67"/>
      <c r="I87" s="91">
        <f t="shared" si="5"/>
        <v>0</v>
      </c>
    </row>
    <row r="88" spans="1:9" ht="15.75" x14ac:dyDescent="0.25">
      <c r="A88" s="73" t="s">
        <v>336</v>
      </c>
      <c r="B88" s="73">
        <v>96995</v>
      </c>
      <c r="C88" s="137" t="s">
        <v>231</v>
      </c>
      <c r="D88" s="72" t="s">
        <v>29</v>
      </c>
      <c r="E88" s="72"/>
      <c r="F88" s="67"/>
      <c r="G88" s="67"/>
      <c r="H88" s="67"/>
      <c r="I88" s="91">
        <f t="shared" si="5"/>
        <v>0</v>
      </c>
    </row>
    <row r="89" spans="1:9" ht="30" x14ac:dyDescent="0.25">
      <c r="A89" s="73" t="s">
        <v>337</v>
      </c>
      <c r="B89" s="73">
        <v>83346</v>
      </c>
      <c r="C89" s="137" t="s">
        <v>221</v>
      </c>
      <c r="D89" s="72" t="s">
        <v>29</v>
      </c>
      <c r="E89" s="72"/>
      <c r="F89" s="67"/>
      <c r="G89" s="67"/>
      <c r="H89" s="67"/>
      <c r="I89" s="91">
        <f>F89*G89*H89</f>
        <v>0</v>
      </c>
    </row>
    <row r="90" spans="1:9" ht="15" customHeight="1" x14ac:dyDescent="0.25">
      <c r="A90" s="134" t="s">
        <v>338</v>
      </c>
      <c r="B90" s="135" t="s">
        <v>205</v>
      </c>
      <c r="C90" s="135"/>
      <c r="D90" s="135"/>
      <c r="E90" s="135"/>
      <c r="F90" s="135"/>
      <c r="G90" s="135"/>
      <c r="H90" s="135"/>
      <c r="I90" s="135"/>
    </row>
    <row r="91" spans="1:9" ht="45" x14ac:dyDescent="0.25">
      <c r="A91" s="73" t="s">
        <v>339</v>
      </c>
      <c r="B91" s="38">
        <v>83659</v>
      </c>
      <c r="C91" s="39" t="s">
        <v>594</v>
      </c>
      <c r="D91" s="61" t="s">
        <v>193</v>
      </c>
      <c r="E91" s="132"/>
      <c r="F91" s="92"/>
      <c r="G91" s="92"/>
      <c r="H91" s="92"/>
      <c r="I91" s="91">
        <f>E91</f>
        <v>0</v>
      </c>
    </row>
    <row r="92" spans="1:9" ht="90" customHeight="1" x14ac:dyDescent="0.25">
      <c r="A92" s="95" t="s">
        <v>592</v>
      </c>
      <c r="B92" s="95"/>
      <c r="C92" s="95"/>
      <c r="D92" s="95"/>
      <c r="E92" s="95"/>
      <c r="F92" s="95"/>
      <c r="G92" s="95"/>
      <c r="H92" s="95"/>
      <c r="I92" s="95"/>
    </row>
    <row r="93" spans="1:9" ht="15" customHeight="1" x14ac:dyDescent="0.25">
      <c r="A93" s="112"/>
      <c r="B93" s="112"/>
      <c r="C93" s="112"/>
      <c r="D93" s="112"/>
      <c r="E93" s="112"/>
      <c r="F93" s="112"/>
      <c r="G93" s="112"/>
      <c r="H93" s="112"/>
      <c r="I93" s="112"/>
    </row>
  </sheetData>
  <sheetProtection password="F990" sheet="1" objects="1" scenarios="1"/>
  <mergeCells count="17">
    <mergeCell ref="B71:I71"/>
    <mergeCell ref="A92:I92"/>
    <mergeCell ref="B5:G5"/>
    <mergeCell ref="H5:H6"/>
    <mergeCell ref="B6:G6"/>
    <mergeCell ref="A1:I1"/>
    <mergeCell ref="A2:I2"/>
    <mergeCell ref="B3:G3"/>
    <mergeCell ref="H3:H4"/>
    <mergeCell ref="B4:G4"/>
    <mergeCell ref="B78:I78"/>
    <mergeCell ref="B90:I90"/>
    <mergeCell ref="B8:I8"/>
    <mergeCell ref="B17:I17"/>
    <mergeCell ref="B34:I34"/>
    <mergeCell ref="B39:I39"/>
    <mergeCell ref="B56:I56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7</vt:i4>
      </vt:variant>
    </vt:vector>
  </HeadingPairs>
  <TitlesOfParts>
    <vt:vector size="23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'1 - Adminitração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Raquel Colares Abreu</cp:lastModifiedBy>
  <cp:lastPrinted>2018-03-05T19:49:35Z</cp:lastPrinted>
  <dcterms:created xsi:type="dcterms:W3CDTF">2017-11-29T16:17:07Z</dcterms:created>
  <dcterms:modified xsi:type="dcterms:W3CDTF">2018-03-13T11:51:57Z</dcterms:modified>
</cp:coreProperties>
</file>