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540" windowWidth="20490" windowHeight="7110" tabRatio="876" firstSheet="5" activeTab="16"/>
  </bookViews>
  <sheets>
    <sheet name="PLANILHA ORÇAMENTÁRIA" sheetId="1" r:id="rId1"/>
    <sheet name="1 - Adminitração Local" sheetId="3" r:id="rId2"/>
    <sheet name="2 - Mobilização_Desmobilização" sheetId="4" r:id="rId3"/>
    <sheet name="3 - Serviço Preliminar" sheetId="8" r:id="rId4"/>
    <sheet name="4 - Terraplenagem" sheetId="14" r:id="rId5"/>
    <sheet name="5 - Pavimentação" sheetId="13" r:id="rId6"/>
    <sheet name="6 - Transporte" sheetId="12" r:id="rId7"/>
    <sheet name="7 - Dren. Sup.- Guias e Sarjeta" sheetId="11" r:id="rId8"/>
    <sheet name="8 - Dren. Sup. - Poços e Bocas" sheetId="10" r:id="rId9"/>
    <sheet name="9 - Calçadas" sheetId="9" r:id="rId10"/>
    <sheet name="10 - Sinalização" sheetId="5" r:id="rId11"/>
    <sheet name="11 - Identificação" sheetId="15" r:id="rId12"/>
    <sheet name="BDI" sheetId="6" r:id="rId13"/>
    <sheet name="Composições" sheetId="7" r:id="rId14"/>
    <sheet name="Cronograma Físico-Financeiro" sheetId="2" r:id="rId15"/>
    <sheet name="Encargos Sociais" sheetId="16" r:id="rId16"/>
    <sheet name="SICRO Desoneração" sheetId="17" r:id="rId17"/>
  </sheets>
  <externalReferences>
    <externalReference r:id="rId18"/>
    <externalReference r:id="rId19"/>
  </externalReferences>
  <definedNames>
    <definedName name="_xlnm.Print_Area" localSheetId="1">'1 - Adminitração Local'!$A$1:$J$15</definedName>
    <definedName name="_xlnm.Print_Area" localSheetId="2">'2 - Mobilização_Desmobilização'!$A$1:$N$47</definedName>
    <definedName name="_xlnm.Print_Area" localSheetId="3">'3 - Serviço Preliminar'!$A$1:$K$21</definedName>
    <definedName name="_xlnm.Print_Area" localSheetId="4">'4 - Terraplenagem'!$A$1:$O$18</definedName>
    <definedName name="_xlnm.Print_Area" localSheetId="5">'5 - Pavimentação'!$A$1:$J$21</definedName>
    <definedName name="_xlnm.Print_Area" localSheetId="12">BDI!$A$1:$I$50</definedName>
    <definedName name="_xlnm.Print_Area" localSheetId="13">Composições!$A$1:$I$16</definedName>
    <definedName name="_xlnm.Print_Area" localSheetId="0">'PLANILHA ORÇAMENTÁRIA'!$A$1:$H$183</definedName>
  </definedNames>
  <calcPr calcId="145621"/>
</workbook>
</file>

<file path=xl/calcChain.xml><?xml version="1.0" encoding="utf-8"?>
<calcChain xmlns="http://schemas.openxmlformats.org/spreadsheetml/2006/main">
  <c r="J82" i="17" l="1"/>
  <c r="J81" i="17"/>
  <c r="J80" i="17"/>
  <c r="J79" i="17"/>
  <c r="G16" i="1" l="1"/>
  <c r="G5" i="1"/>
  <c r="G14" i="1" s="1"/>
  <c r="H14" i="1" s="1"/>
  <c r="F11" i="1"/>
  <c r="G11" i="1" s="1"/>
  <c r="H11" i="1" s="1"/>
  <c r="H10" i="1" s="1"/>
  <c r="G10" i="1" s="1"/>
  <c r="E13" i="1"/>
  <c r="E14" i="1"/>
  <c r="E15" i="1"/>
  <c r="G15" i="1"/>
  <c r="H15" i="1" s="1"/>
  <c r="E16" i="1"/>
  <c r="E17" i="1"/>
  <c r="E18" i="1"/>
  <c r="E19" i="1"/>
  <c r="G19" i="1"/>
  <c r="H19" i="1" s="1"/>
  <c r="E20" i="1"/>
  <c r="E21" i="1"/>
  <c r="E22" i="1"/>
  <c r="E23" i="1"/>
  <c r="G23" i="1"/>
  <c r="H23" i="1" s="1"/>
  <c r="E24" i="1"/>
  <c r="E25" i="1"/>
  <c r="G25" i="1"/>
  <c r="H25" i="1" s="1"/>
  <c r="E27" i="1"/>
  <c r="E28" i="1"/>
  <c r="G28" i="1"/>
  <c r="H28" i="1" s="1"/>
  <c r="E29" i="1"/>
  <c r="E30" i="1"/>
  <c r="G30" i="1"/>
  <c r="H30" i="1" s="1"/>
  <c r="E31" i="1"/>
  <c r="E32" i="1"/>
  <c r="G32" i="1"/>
  <c r="H32" i="1" s="1"/>
  <c r="E33" i="1"/>
  <c r="E34" i="1"/>
  <c r="G34" i="1"/>
  <c r="H34" i="1" s="1"/>
  <c r="E35" i="1"/>
  <c r="E37" i="1"/>
  <c r="G37" i="1"/>
  <c r="H37" i="1" s="1"/>
  <c r="H36" i="1" s="1"/>
  <c r="G36" i="1" s="1"/>
  <c r="E38" i="1"/>
  <c r="G38" i="1"/>
  <c r="H38" i="1"/>
  <c r="E39" i="1"/>
  <c r="G39" i="1"/>
  <c r="H39" i="1" s="1"/>
  <c r="E40" i="1"/>
  <c r="H40" i="1" s="1"/>
  <c r="G40" i="1"/>
  <c r="E41" i="1"/>
  <c r="G41" i="1"/>
  <c r="H41" i="1" s="1"/>
  <c r="E42" i="1"/>
  <c r="G42" i="1"/>
  <c r="H42" i="1"/>
  <c r="E43" i="1"/>
  <c r="G43" i="1"/>
  <c r="H43" i="1" s="1"/>
  <c r="E44" i="1"/>
  <c r="H44" i="1" s="1"/>
  <c r="G44" i="1"/>
  <c r="E45" i="1"/>
  <c r="G45" i="1"/>
  <c r="H45" i="1" s="1"/>
  <c r="E46" i="1"/>
  <c r="G46" i="1"/>
  <c r="H46" i="1"/>
  <c r="E48" i="1"/>
  <c r="G48" i="1"/>
  <c r="H48" i="1" s="1"/>
  <c r="E49" i="1"/>
  <c r="G49" i="1"/>
  <c r="H49" i="1"/>
  <c r="E50" i="1"/>
  <c r="G50" i="1"/>
  <c r="H50" i="1" s="1"/>
  <c r="E51" i="1"/>
  <c r="H51" i="1" s="1"/>
  <c r="G51" i="1"/>
  <c r="E52" i="1"/>
  <c r="G52" i="1"/>
  <c r="H52" i="1" s="1"/>
  <c r="E53" i="1"/>
  <c r="G53" i="1"/>
  <c r="H53" i="1"/>
  <c r="E54" i="1"/>
  <c r="G54" i="1"/>
  <c r="H54" i="1" s="1"/>
  <c r="E55" i="1"/>
  <c r="H55" i="1" s="1"/>
  <c r="G55" i="1"/>
  <c r="E56" i="1"/>
  <c r="G56" i="1"/>
  <c r="H56" i="1" s="1"/>
  <c r="E57" i="1"/>
  <c r="G57" i="1"/>
  <c r="H57" i="1"/>
  <c r="E58" i="1"/>
  <c r="G58" i="1"/>
  <c r="H58" i="1" s="1"/>
  <c r="E59" i="1"/>
  <c r="H59" i="1" s="1"/>
  <c r="G59" i="1"/>
  <c r="E60" i="1"/>
  <c r="G60" i="1"/>
  <c r="H60" i="1" s="1"/>
  <c r="E61" i="1"/>
  <c r="G61" i="1"/>
  <c r="H61" i="1"/>
  <c r="E63" i="1"/>
  <c r="G63" i="1"/>
  <c r="H63" i="1" s="1"/>
  <c r="E64" i="1"/>
  <c r="G64" i="1"/>
  <c r="H64" i="1"/>
  <c r="E65" i="1"/>
  <c r="G65" i="1"/>
  <c r="H65" i="1" s="1"/>
  <c r="E66" i="1"/>
  <c r="H66" i="1" s="1"/>
  <c r="G66" i="1"/>
  <c r="E67" i="1"/>
  <c r="G67" i="1"/>
  <c r="H67" i="1" s="1"/>
  <c r="E68" i="1"/>
  <c r="G68" i="1"/>
  <c r="H68" i="1"/>
  <c r="E69" i="1"/>
  <c r="G69" i="1"/>
  <c r="H69" i="1" s="1"/>
  <c r="E70" i="1"/>
  <c r="H70" i="1" s="1"/>
  <c r="G70" i="1"/>
  <c r="E71" i="1"/>
  <c r="G71" i="1"/>
  <c r="H71" i="1" s="1"/>
  <c r="E72" i="1"/>
  <c r="G72" i="1"/>
  <c r="H72" i="1"/>
  <c r="E73" i="1"/>
  <c r="G73" i="1"/>
  <c r="H73" i="1" s="1"/>
  <c r="E74" i="1"/>
  <c r="H74" i="1" s="1"/>
  <c r="G74" i="1"/>
  <c r="E75" i="1"/>
  <c r="G75" i="1"/>
  <c r="H75" i="1" s="1"/>
  <c r="E76" i="1"/>
  <c r="G76" i="1"/>
  <c r="H76" i="1"/>
  <c r="E77" i="1"/>
  <c r="G77" i="1"/>
  <c r="H77" i="1" s="1"/>
  <c r="E78" i="1"/>
  <c r="H78" i="1" s="1"/>
  <c r="G78" i="1"/>
  <c r="E79" i="1"/>
  <c r="G79" i="1"/>
  <c r="H79" i="1" s="1"/>
  <c r="E82" i="1"/>
  <c r="G82" i="1"/>
  <c r="H82" i="1" s="1"/>
  <c r="E83" i="1"/>
  <c r="H83" i="1" s="1"/>
  <c r="G83" i="1"/>
  <c r="E84" i="1"/>
  <c r="G84" i="1"/>
  <c r="H84" i="1" s="1"/>
  <c r="E85" i="1"/>
  <c r="G85" i="1"/>
  <c r="H85" i="1"/>
  <c r="E86" i="1"/>
  <c r="G86" i="1"/>
  <c r="H86" i="1" s="1"/>
  <c r="E87" i="1"/>
  <c r="H87" i="1" s="1"/>
  <c r="G87" i="1"/>
  <c r="E88" i="1"/>
  <c r="G88" i="1"/>
  <c r="H88" i="1" s="1"/>
  <c r="E89" i="1"/>
  <c r="G89" i="1"/>
  <c r="H89" i="1"/>
  <c r="E91" i="1"/>
  <c r="G91" i="1"/>
  <c r="H91" i="1"/>
  <c r="E92" i="1"/>
  <c r="G92" i="1"/>
  <c r="H92" i="1" s="1"/>
  <c r="E93" i="1"/>
  <c r="H93" i="1" s="1"/>
  <c r="G93" i="1"/>
  <c r="E94" i="1"/>
  <c r="G94" i="1"/>
  <c r="H94" i="1" s="1"/>
  <c r="E95" i="1"/>
  <c r="G95" i="1"/>
  <c r="H95" i="1"/>
  <c r="E96" i="1"/>
  <c r="G96" i="1"/>
  <c r="H96" i="1" s="1"/>
  <c r="E97" i="1"/>
  <c r="H97" i="1" s="1"/>
  <c r="G97" i="1"/>
  <c r="E98" i="1"/>
  <c r="G98" i="1"/>
  <c r="H98" i="1" s="1"/>
  <c r="E99" i="1"/>
  <c r="G99" i="1"/>
  <c r="H99" i="1"/>
  <c r="E100" i="1"/>
  <c r="G100" i="1"/>
  <c r="H100" i="1" s="1"/>
  <c r="E101" i="1"/>
  <c r="H101" i="1" s="1"/>
  <c r="G101" i="1"/>
  <c r="E102" i="1"/>
  <c r="G102" i="1"/>
  <c r="H102" i="1" s="1"/>
  <c r="E103" i="1"/>
  <c r="G103" i="1"/>
  <c r="H103" i="1"/>
  <c r="E104" i="1"/>
  <c r="G104" i="1"/>
  <c r="H104" i="1" s="1"/>
  <c r="E105" i="1"/>
  <c r="H105" i="1" s="1"/>
  <c r="G105" i="1"/>
  <c r="E106" i="1"/>
  <c r="G106" i="1"/>
  <c r="H106" i="1" s="1"/>
  <c r="E108" i="1"/>
  <c r="G108" i="1"/>
  <c r="H108" i="1" s="1"/>
  <c r="E109" i="1"/>
  <c r="G109" i="1"/>
  <c r="H109" i="1"/>
  <c r="E110" i="1"/>
  <c r="G110" i="1"/>
  <c r="H110" i="1" s="1"/>
  <c r="E111" i="1"/>
  <c r="H111" i="1" s="1"/>
  <c r="G111" i="1"/>
  <c r="E113" i="1"/>
  <c r="H113" i="1" s="1"/>
  <c r="G113" i="1"/>
  <c r="E114" i="1"/>
  <c r="G114" i="1"/>
  <c r="H114" i="1" s="1"/>
  <c r="E115" i="1"/>
  <c r="G115" i="1"/>
  <c r="H115" i="1"/>
  <c r="E116" i="1"/>
  <c r="G116" i="1"/>
  <c r="H116" i="1" s="1"/>
  <c r="E117" i="1"/>
  <c r="H117" i="1" s="1"/>
  <c r="G117" i="1"/>
  <c r="E118" i="1"/>
  <c r="G118" i="1"/>
  <c r="H118" i="1" s="1"/>
  <c r="E119" i="1"/>
  <c r="G119" i="1"/>
  <c r="H119" i="1"/>
  <c r="E120" i="1"/>
  <c r="G120" i="1"/>
  <c r="H120" i="1" s="1"/>
  <c r="E121" i="1"/>
  <c r="H121" i="1" s="1"/>
  <c r="G121" i="1"/>
  <c r="E122" i="1"/>
  <c r="G122" i="1"/>
  <c r="H122" i="1" s="1"/>
  <c r="E123" i="1"/>
  <c r="G123" i="1"/>
  <c r="H123" i="1"/>
  <c r="E124" i="1"/>
  <c r="G124" i="1"/>
  <c r="H124" i="1" s="1"/>
  <c r="E125" i="1"/>
  <c r="H125" i="1" s="1"/>
  <c r="G125" i="1"/>
  <c r="E126" i="1"/>
  <c r="G126" i="1"/>
  <c r="H126" i="1" s="1"/>
  <c r="E127" i="1"/>
  <c r="G127" i="1"/>
  <c r="H127" i="1"/>
  <c r="E128" i="1"/>
  <c r="G128" i="1"/>
  <c r="H128" i="1" s="1"/>
  <c r="E130" i="1"/>
  <c r="G130" i="1"/>
  <c r="H130" i="1" s="1"/>
  <c r="E131" i="1"/>
  <c r="H131" i="1" s="1"/>
  <c r="G131" i="1"/>
  <c r="E132" i="1"/>
  <c r="G132" i="1"/>
  <c r="H132" i="1" s="1"/>
  <c r="E133" i="1"/>
  <c r="G133" i="1"/>
  <c r="H133" i="1"/>
  <c r="E134" i="1"/>
  <c r="G134" i="1"/>
  <c r="H134" i="1" s="1"/>
  <c r="E135" i="1"/>
  <c r="H135" i="1" s="1"/>
  <c r="G135" i="1"/>
  <c r="E136" i="1"/>
  <c r="G136" i="1"/>
  <c r="H136" i="1" s="1"/>
  <c r="E137" i="1"/>
  <c r="G137" i="1"/>
  <c r="H137" i="1"/>
  <c r="E138" i="1"/>
  <c r="G138" i="1"/>
  <c r="H138" i="1" s="1"/>
  <c r="E139" i="1"/>
  <c r="H139" i="1" s="1"/>
  <c r="G139" i="1"/>
  <c r="E140" i="1"/>
  <c r="G140" i="1"/>
  <c r="H140" i="1" s="1"/>
  <c r="E141" i="1"/>
  <c r="G141" i="1"/>
  <c r="H141" i="1"/>
  <c r="E142" i="1"/>
  <c r="G142" i="1"/>
  <c r="H142" i="1" s="1"/>
  <c r="E143" i="1"/>
  <c r="H143" i="1" s="1"/>
  <c r="G143" i="1"/>
  <c r="E145" i="1"/>
  <c r="H145" i="1" s="1"/>
  <c r="G145" i="1"/>
  <c r="E146" i="1"/>
  <c r="G146" i="1"/>
  <c r="H146" i="1" s="1"/>
  <c r="E147" i="1"/>
  <c r="G147" i="1"/>
  <c r="H147" i="1"/>
  <c r="E148" i="1"/>
  <c r="G148" i="1"/>
  <c r="H148" i="1" s="1"/>
  <c r="E149" i="1"/>
  <c r="H149" i="1" s="1"/>
  <c r="G149" i="1"/>
  <c r="E150" i="1"/>
  <c r="G150" i="1"/>
  <c r="H150" i="1" s="1"/>
  <c r="E152" i="1"/>
  <c r="G152" i="1"/>
  <c r="H152" i="1" s="1"/>
  <c r="H151" i="1" s="1"/>
  <c r="E153" i="1"/>
  <c r="G153" i="1"/>
  <c r="H153" i="1"/>
  <c r="E154" i="1"/>
  <c r="G154" i="1"/>
  <c r="H154" i="1" s="1"/>
  <c r="E155" i="1"/>
  <c r="H155" i="1" s="1"/>
  <c r="G155" i="1"/>
  <c r="E156" i="1"/>
  <c r="G156" i="1"/>
  <c r="H156" i="1" s="1"/>
  <c r="E157" i="1"/>
  <c r="G157" i="1"/>
  <c r="H157" i="1"/>
  <c r="E158" i="1"/>
  <c r="G158" i="1"/>
  <c r="H158" i="1" s="1"/>
  <c r="E159" i="1"/>
  <c r="H159" i="1" s="1"/>
  <c r="G159" i="1"/>
  <c r="E160" i="1"/>
  <c r="G160" i="1"/>
  <c r="H160" i="1" s="1"/>
  <c r="E161" i="1"/>
  <c r="G161" i="1"/>
  <c r="H161" i="1"/>
  <c r="E162" i="1"/>
  <c r="G162" i="1"/>
  <c r="H162" i="1" s="1"/>
  <c r="E164" i="1"/>
  <c r="G164" i="1"/>
  <c r="H164" i="1" s="1"/>
  <c r="H163" i="1" s="1"/>
  <c r="E166" i="1"/>
  <c r="G166" i="1"/>
  <c r="H166" i="1"/>
  <c r="H165" i="1" s="1"/>
  <c r="G165" i="1" s="1"/>
  <c r="E167" i="1"/>
  <c r="G167" i="1"/>
  <c r="H167" i="1" s="1"/>
  <c r="E168" i="1"/>
  <c r="H168" i="1" s="1"/>
  <c r="G168" i="1"/>
  <c r="E169" i="1"/>
  <c r="G169" i="1"/>
  <c r="H169" i="1" s="1"/>
  <c r="E170" i="1"/>
  <c r="G170" i="1"/>
  <c r="H170" i="1"/>
  <c r="E172" i="1"/>
  <c r="G172" i="1"/>
  <c r="H172" i="1" s="1"/>
  <c r="H171" i="1" s="1"/>
  <c r="G171" i="1" s="1"/>
  <c r="E173" i="1"/>
  <c r="F173" i="1"/>
  <c r="G173" i="1"/>
  <c r="H173" i="1" s="1"/>
  <c r="E175" i="1"/>
  <c r="H175" i="1" s="1"/>
  <c r="G175" i="1"/>
  <c r="E176" i="1"/>
  <c r="F176" i="1"/>
  <c r="G176" i="1" s="1"/>
  <c r="H176" i="1" s="1"/>
  <c r="E177" i="1"/>
  <c r="E178" i="1"/>
  <c r="F178" i="1"/>
  <c r="G178" i="1" s="1"/>
  <c r="H178" i="1" s="1"/>
  <c r="E179" i="1"/>
  <c r="F179" i="1"/>
  <c r="G179" i="1" s="1"/>
  <c r="H179" i="1" s="1"/>
  <c r="E180" i="1"/>
  <c r="F180" i="1"/>
  <c r="G180" i="1" s="1"/>
  <c r="H180" i="1" s="1"/>
  <c r="H129" i="1" l="1"/>
  <c r="H90" i="1"/>
  <c r="H112" i="1"/>
  <c r="H107" i="1"/>
  <c r="H62" i="1"/>
  <c r="G62" i="1" s="1"/>
  <c r="H47" i="1"/>
  <c r="G47" i="1" s="1"/>
  <c r="H144" i="1"/>
  <c r="H81" i="1"/>
  <c r="G35" i="1"/>
  <c r="H35" i="1" s="1"/>
  <c r="G31" i="1"/>
  <c r="H31" i="1" s="1"/>
  <c r="G27" i="1"/>
  <c r="H27" i="1" s="1"/>
  <c r="H26" i="1" s="1"/>
  <c r="G26" i="1" s="1"/>
  <c r="G24" i="1"/>
  <c r="H24" i="1" s="1"/>
  <c r="G20" i="1"/>
  <c r="H20" i="1" s="1"/>
  <c r="H16" i="1"/>
  <c r="G21" i="1"/>
  <c r="H21" i="1" s="1"/>
  <c r="G17" i="1"/>
  <c r="H17" i="1" s="1"/>
  <c r="G13" i="1"/>
  <c r="H13" i="1" s="1"/>
  <c r="G33" i="1"/>
  <c r="H33" i="1" s="1"/>
  <c r="G29" i="1"/>
  <c r="H29" i="1" s="1"/>
  <c r="G22" i="1"/>
  <c r="H22" i="1" s="1"/>
  <c r="G18" i="1"/>
  <c r="H18" i="1" s="1"/>
  <c r="I4" i="3"/>
  <c r="H12" i="1" l="1"/>
  <c r="G12" i="1" s="1"/>
  <c r="H80" i="1"/>
  <c r="G80" i="1" s="1"/>
  <c r="E5" i="16"/>
  <c r="E6" i="16"/>
  <c r="M4" i="2"/>
  <c r="M5" i="2"/>
  <c r="I4" i="7"/>
  <c r="I5" i="7"/>
  <c r="I4" i="15"/>
  <c r="I5" i="15"/>
  <c r="G4" i="5"/>
  <c r="G5" i="5"/>
  <c r="G6" i="5"/>
  <c r="I4" i="9"/>
  <c r="I5" i="9"/>
  <c r="I4" i="10"/>
  <c r="I5" i="10"/>
  <c r="H4" i="11"/>
  <c r="H5" i="11"/>
  <c r="H6" i="11"/>
  <c r="L4" i="12"/>
  <c r="L5" i="12"/>
  <c r="J3" i="13"/>
  <c r="J4" i="13"/>
  <c r="J5" i="13"/>
  <c r="O4" i="14"/>
  <c r="O5" i="14"/>
  <c r="K4" i="8"/>
  <c r="K5" i="8"/>
  <c r="N4" i="4"/>
  <c r="N5" i="4"/>
  <c r="J4" i="3"/>
  <c r="J5" i="3"/>
  <c r="E7" i="16" l="1"/>
  <c r="M6" i="2"/>
  <c r="I6" i="7"/>
  <c r="I6" i="15"/>
  <c r="I6" i="9"/>
  <c r="I6" i="10"/>
  <c r="K5" i="12"/>
  <c r="I5" i="13"/>
  <c r="N5" i="14"/>
  <c r="J5" i="8"/>
  <c r="L6" i="12"/>
  <c r="I21" i="12"/>
  <c r="L21" i="12" s="1"/>
  <c r="I20" i="12"/>
  <c r="L20" i="12" s="1"/>
  <c r="I19" i="12"/>
  <c r="L19" i="12" s="1"/>
  <c r="I18" i="12"/>
  <c r="L18" i="12" s="1"/>
  <c r="I17" i="12"/>
  <c r="L17" i="12" s="1"/>
  <c r="I16" i="12"/>
  <c r="L16" i="12" s="1"/>
  <c r="I15" i="12"/>
  <c r="L15" i="12" s="1"/>
  <c r="I14" i="12"/>
  <c r="L14" i="12" s="1"/>
  <c r="L13" i="12"/>
  <c r="L12" i="12"/>
  <c r="L11" i="12"/>
  <c r="L10" i="12"/>
  <c r="L9" i="12"/>
  <c r="L8" i="12"/>
  <c r="J6" i="13"/>
  <c r="J18" i="13"/>
  <c r="J17" i="13"/>
  <c r="J16" i="13"/>
  <c r="J15" i="13"/>
  <c r="J14" i="13"/>
  <c r="J13" i="13"/>
  <c r="J12" i="13"/>
  <c r="J11" i="13"/>
  <c r="J10" i="13"/>
  <c r="J9" i="13"/>
  <c r="J8" i="13"/>
  <c r="O6" i="14"/>
  <c r="O16" i="14"/>
  <c r="O15" i="14"/>
  <c r="O14" i="14"/>
  <c r="O13" i="14"/>
  <c r="O12" i="14"/>
  <c r="O11" i="14"/>
  <c r="O10" i="14"/>
  <c r="O9" i="14"/>
  <c r="O8" i="14"/>
  <c r="K6" i="8"/>
  <c r="K20" i="8"/>
  <c r="K19" i="8"/>
  <c r="K18" i="8"/>
  <c r="K17" i="8"/>
  <c r="K16" i="8"/>
  <c r="K15" i="8"/>
  <c r="K14" i="8"/>
  <c r="K13" i="8"/>
  <c r="K12" i="8"/>
  <c r="K11" i="8"/>
  <c r="K10" i="8"/>
  <c r="K9" i="8"/>
  <c r="K8" i="8"/>
  <c r="N6" i="4"/>
  <c r="J6" i="3"/>
  <c r="L175" i="17" l="1"/>
  <c r="K40" i="4" l="1"/>
  <c r="K39" i="4"/>
  <c r="K38" i="4"/>
  <c r="K37" i="4"/>
  <c r="K36" i="4"/>
  <c r="K35" i="4"/>
  <c r="K34" i="4"/>
  <c r="K33" i="4"/>
  <c r="K32" i="4"/>
  <c r="K31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41" i="4" s="1"/>
  <c r="M5" i="4"/>
  <c r="L292" i="17" l="1"/>
  <c r="L293" i="17" s="1"/>
  <c r="L288" i="17"/>
  <c r="L289" i="17" s="1"/>
  <c r="L290" i="17" s="1"/>
  <c r="L291" i="17" s="1"/>
  <c r="L287" i="17"/>
  <c r="L286" i="17"/>
  <c r="L284" i="17"/>
  <c r="L285" i="17" s="1"/>
  <c r="L283" i="17"/>
  <c r="L281" i="17"/>
  <c r="L279" i="17"/>
  <c r="L278" i="17"/>
  <c r="L274" i="17"/>
  <c r="L273" i="17"/>
  <c r="L272" i="17"/>
  <c r="L271" i="17"/>
  <c r="L275" i="17" s="1"/>
  <c r="L269" i="17"/>
  <c r="L268" i="17"/>
  <c r="L267" i="17"/>
  <c r="L266" i="17"/>
  <c r="L270" i="17" s="1"/>
  <c r="L255" i="17"/>
  <c r="L248" i="17"/>
  <c r="L247" i="17"/>
  <c r="L246" i="17"/>
  <c r="L245" i="17"/>
  <c r="L249" i="17" s="1"/>
  <c r="L243" i="17"/>
  <c r="L242" i="17"/>
  <c r="L241" i="17"/>
  <c r="L240" i="17"/>
  <c r="L239" i="17"/>
  <c r="L244" i="17" s="1"/>
  <c r="L226" i="17"/>
  <c r="L225" i="17"/>
  <c r="L221" i="17"/>
  <c r="L220" i="17"/>
  <c r="L219" i="17"/>
  <c r="L222" i="17" s="1"/>
  <c r="L223" i="17" s="1"/>
  <c r="L224" i="17" s="1"/>
  <c r="L218" i="17"/>
  <c r="L217" i="17"/>
  <c r="L216" i="17"/>
  <c r="L207" i="17"/>
  <c r="L206" i="17"/>
  <c r="L205" i="17"/>
  <c r="L204" i="17"/>
  <c r="L208" i="17" s="1"/>
  <c r="L200" i="17"/>
  <c r="L199" i="17"/>
  <c r="L198" i="17"/>
  <c r="L201" i="17" s="1"/>
  <c r="L196" i="17"/>
  <c r="L195" i="17"/>
  <c r="L194" i="17"/>
  <c r="L193" i="17"/>
  <c r="L197" i="17" s="1"/>
  <c r="L190" i="17"/>
  <c r="L189" i="17"/>
  <c r="L188" i="17"/>
  <c r="L184" i="17"/>
  <c r="L183" i="17"/>
  <c r="L182" i="17"/>
  <c r="L181" i="17"/>
  <c r="L185" i="17" s="1"/>
  <c r="L179" i="17"/>
  <c r="L178" i="17"/>
  <c r="L177" i="17"/>
  <c r="L176" i="17"/>
  <c r="L180" i="17" s="1"/>
  <c r="L162" i="17"/>
  <c r="L163" i="17" s="1"/>
  <c r="L158" i="17"/>
  <c r="L157" i="17"/>
  <c r="L156" i="17"/>
  <c r="L154" i="17"/>
  <c r="L153" i="17"/>
  <c r="L149" i="17"/>
  <c r="L148" i="17"/>
  <c r="L144" i="17"/>
  <c r="L143" i="17"/>
  <c r="L142" i="17"/>
  <c r="L141" i="17"/>
  <c r="L139" i="17"/>
  <c r="L138" i="17"/>
  <c r="L137" i="17"/>
  <c r="L136" i="17"/>
  <c r="L125" i="17"/>
  <c r="L118" i="17"/>
  <c r="L117" i="17"/>
  <c r="L116" i="17"/>
  <c r="L115" i="17"/>
  <c r="L119" i="17" s="1"/>
  <c r="L113" i="17"/>
  <c r="L112" i="17"/>
  <c r="L111" i="17"/>
  <c r="L110" i="17"/>
  <c r="L109" i="17"/>
  <c r="L95" i="17"/>
  <c r="L96" i="17" s="1"/>
  <c r="L91" i="17"/>
  <c r="L90" i="17"/>
  <c r="L89" i="17"/>
  <c r="L87" i="17"/>
  <c r="L88" i="17" s="1"/>
  <c r="L86" i="17"/>
  <c r="L82" i="17"/>
  <c r="L81" i="17"/>
  <c r="L80" i="17"/>
  <c r="L79" i="17"/>
  <c r="L77" i="17"/>
  <c r="L76" i="17"/>
  <c r="L75" i="17"/>
  <c r="L74" i="17"/>
  <c r="L70" i="17"/>
  <c r="L69" i="17"/>
  <c r="Z68" i="17"/>
  <c r="Z70" i="17" s="1"/>
  <c r="L68" i="17"/>
  <c r="Z66" i="17"/>
  <c r="L66" i="17"/>
  <c r="Z65" i="17"/>
  <c r="Z67" i="17" s="1"/>
  <c r="L65" i="17"/>
  <c r="L64" i="17"/>
  <c r="L63" i="17"/>
  <c r="L60" i="17"/>
  <c r="L59" i="17"/>
  <c r="L58" i="17"/>
  <c r="Z55" i="17"/>
  <c r="Z57" i="17" s="1"/>
  <c r="L54" i="17"/>
  <c r="Z53" i="17"/>
  <c r="L53" i="17"/>
  <c r="Z52" i="17"/>
  <c r="Z54" i="17" s="1"/>
  <c r="L52" i="17"/>
  <c r="L51" i="17"/>
  <c r="L49" i="17"/>
  <c r="L48" i="17"/>
  <c r="L47" i="17"/>
  <c r="L46" i="17"/>
  <c r="L45" i="17"/>
  <c r="L50" i="17" s="1"/>
  <c r="Z42" i="17"/>
  <c r="Z44" i="17" s="1"/>
  <c r="Z40" i="17"/>
  <c r="Z39" i="17"/>
  <c r="L32" i="17"/>
  <c r="Z31" i="17"/>
  <c r="Z33" i="17" s="1"/>
  <c r="L31" i="17"/>
  <c r="Z29" i="17"/>
  <c r="Z28" i="17"/>
  <c r="Z30" i="17" s="1"/>
  <c r="L28" i="17"/>
  <c r="L29" i="17" s="1"/>
  <c r="L30" i="17" s="1"/>
  <c r="L27" i="17"/>
  <c r="L26" i="17"/>
  <c r="L25" i="17"/>
  <c r="L23" i="17"/>
  <c r="L22" i="17"/>
  <c r="L24" i="17" s="1"/>
  <c r="Z19" i="17"/>
  <c r="Z21" i="17" s="1"/>
  <c r="L19" i="17"/>
  <c r="L18" i="17"/>
  <c r="L20" i="17" s="1"/>
  <c r="Z17" i="17"/>
  <c r="L17" i="17"/>
  <c r="Z16" i="17"/>
  <c r="Z18" i="17" s="1"/>
  <c r="L13" i="17"/>
  <c r="L12" i="17"/>
  <c r="L11" i="17"/>
  <c r="L10" i="17"/>
  <c r="L14" i="17" s="1"/>
  <c r="L15" i="17" s="1"/>
  <c r="L16" i="17" s="1"/>
  <c r="L8" i="17"/>
  <c r="Z7" i="17"/>
  <c r="Z9" i="17" s="1"/>
  <c r="L7" i="17"/>
  <c r="L6" i="17"/>
  <c r="Z5" i="17"/>
  <c r="L5" i="17"/>
  <c r="Z4" i="17"/>
  <c r="L4" i="17"/>
  <c r="L9" i="17" s="1"/>
  <c r="L83" i="17" l="1"/>
  <c r="Z58" i="17"/>
  <c r="Z59" i="17" s="1"/>
  <c r="J209" i="17" s="1"/>
  <c r="L209" i="17" s="1"/>
  <c r="Z41" i="17"/>
  <c r="Z45" i="17" s="1"/>
  <c r="Z46" i="17" s="1"/>
  <c r="Z34" i="17"/>
  <c r="Z35" i="17" s="1"/>
  <c r="J33" i="17" s="1"/>
  <c r="L33" i="17" s="1"/>
  <c r="L34" i="17" s="1"/>
  <c r="J21" i="17" s="1"/>
  <c r="L21" i="17" s="1"/>
  <c r="Z6" i="17"/>
  <c r="Z10" i="17" s="1"/>
  <c r="Z11" i="17" s="1"/>
  <c r="J35" i="17" s="1"/>
  <c r="L35" i="17" s="1"/>
  <c r="L202" i="17"/>
  <c r="L203" i="17" s="1"/>
  <c r="L191" i="17"/>
  <c r="L159" i="17"/>
  <c r="L155" i="17"/>
  <c r="L151" i="17"/>
  <c r="L145" i="17"/>
  <c r="L140" i="17"/>
  <c r="L146" i="17" s="1"/>
  <c r="L147" i="17" s="1"/>
  <c r="L114" i="17"/>
  <c r="L120" i="17" s="1"/>
  <c r="L121" i="17" s="1"/>
  <c r="L92" i="17"/>
  <c r="L93" i="17" s="1"/>
  <c r="L94" i="17" s="1"/>
  <c r="L98" i="17" s="1"/>
  <c r="J85" i="17" s="1"/>
  <c r="L85" i="17" s="1"/>
  <c r="L78" i="17"/>
  <c r="L71" i="17"/>
  <c r="L67" i="17"/>
  <c r="L72" i="17" s="1"/>
  <c r="L73" i="17" s="1"/>
  <c r="L61" i="17"/>
  <c r="L55" i="17"/>
  <c r="L186" i="17"/>
  <c r="L187" i="17" s="1"/>
  <c r="L228" i="17"/>
  <c r="J215" i="17" s="1"/>
  <c r="L215" i="17" s="1"/>
  <c r="J211" i="17"/>
  <c r="L211" i="17" s="1"/>
  <c r="L250" i="17"/>
  <c r="L251" i="17" s="1"/>
  <c r="Z22" i="17"/>
  <c r="Z23" i="17" s="1"/>
  <c r="L56" i="17"/>
  <c r="L57" i="17" s="1"/>
  <c r="Z71" i="17"/>
  <c r="Z72" i="17" s="1"/>
  <c r="J212" i="17" s="1"/>
  <c r="L212" i="17" s="1"/>
  <c r="L276" i="17"/>
  <c r="L277" i="17" s="1"/>
  <c r="J210" i="17" l="1"/>
  <c r="L210" i="17" s="1"/>
  <c r="J101" i="17"/>
  <c r="L101" i="17" s="1"/>
  <c r="J231" i="17"/>
  <c r="L231" i="17" s="1"/>
  <c r="J294" i="17"/>
  <c r="L294" i="17" s="1"/>
  <c r="L295" i="17" s="1"/>
  <c r="J282" i="17" s="1"/>
  <c r="L282" i="17" s="1"/>
  <c r="J164" i="17"/>
  <c r="L164" i="17" s="1"/>
  <c r="J166" i="17"/>
  <c r="L166" i="17" s="1"/>
  <c r="J296" i="17"/>
  <c r="L296" i="17" s="1"/>
  <c r="L160" i="17"/>
  <c r="L161" i="17" s="1"/>
  <c r="L84" i="17"/>
  <c r="J62" i="17" s="1"/>
  <c r="L62" i="17" s="1"/>
  <c r="L213" i="17"/>
  <c r="L214" i="17" s="1"/>
  <c r="J192" i="17" s="1"/>
  <c r="L192" i="17" s="1"/>
  <c r="J257" i="17"/>
  <c r="L257" i="17" s="1"/>
  <c r="L260" i="17" s="1"/>
  <c r="J229" i="17"/>
  <c r="L229" i="17" s="1"/>
  <c r="J230" i="17"/>
  <c r="L230" i="17" s="1"/>
  <c r="J100" i="17"/>
  <c r="L100" i="17" s="1"/>
  <c r="J36" i="17"/>
  <c r="L36" i="17" s="1"/>
  <c r="J297" i="17"/>
  <c r="L297" i="17" s="1"/>
  <c r="L298" i="17" s="1"/>
  <c r="L299" i="17" s="1"/>
  <c r="J256" i="17" s="1"/>
  <c r="L256" i="17" s="1"/>
  <c r="J127" i="17"/>
  <c r="L127" i="17" s="1"/>
  <c r="L130" i="17" s="1"/>
  <c r="J99" i="17"/>
  <c r="L99" i="17" s="1"/>
  <c r="L102" i="17" s="1"/>
  <c r="J37" i="17"/>
  <c r="L37" i="17" s="1"/>
  <c r="J167" i="17"/>
  <c r="L167" i="17" s="1"/>
  <c r="L168" i="17" s="1"/>
  <c r="L103" i="17" l="1"/>
  <c r="F177" i="1" s="1"/>
  <c r="G177" i="1" s="1"/>
  <c r="H177" i="1" s="1"/>
  <c r="H174" i="1" s="1"/>
  <c r="G174" i="1" s="1"/>
  <c r="L165" i="17"/>
  <c r="J152" i="17" s="1"/>
  <c r="L152" i="17" s="1"/>
  <c r="L169" i="17" s="1"/>
  <c r="J126" i="17" s="1"/>
  <c r="L126" i="17" s="1"/>
  <c r="L131" i="17" s="1"/>
  <c r="L38" i="17"/>
  <c r="L39" i="17" s="1"/>
  <c r="L261" i="17"/>
  <c r="L232" i="17"/>
  <c r="L233" i="17" s="1"/>
  <c r="D6" i="16" l="1"/>
  <c r="B11" i="2" l="1"/>
  <c r="L5" i="2"/>
  <c r="B31" i="2"/>
  <c r="B29" i="2"/>
  <c r="B27" i="2"/>
  <c r="B25" i="2"/>
  <c r="B23" i="2"/>
  <c r="B21" i="2"/>
  <c r="B19" i="2"/>
  <c r="B17" i="2"/>
  <c r="B15" i="2"/>
  <c r="B13" i="2"/>
  <c r="G9" i="5"/>
  <c r="G8" i="5"/>
  <c r="I11" i="7" l="1"/>
  <c r="I12" i="7"/>
  <c r="I13" i="7"/>
  <c r="I14" i="7"/>
  <c r="I10" i="7"/>
  <c r="E44" i="16"/>
  <c r="D44" i="16"/>
  <c r="E40" i="16"/>
  <c r="D40" i="16"/>
  <c r="E33" i="16"/>
  <c r="D33" i="16"/>
  <c r="E21" i="16"/>
  <c r="D21" i="16"/>
  <c r="I13" i="15"/>
  <c r="I12" i="15"/>
  <c r="I11" i="15"/>
  <c r="I10" i="15"/>
  <c r="I9" i="15"/>
  <c r="I8" i="15"/>
  <c r="I12" i="9"/>
  <c r="I11" i="9"/>
  <c r="I10" i="9"/>
  <c r="I9" i="9"/>
  <c r="I8" i="9"/>
  <c r="I91" i="10"/>
  <c r="I88" i="10"/>
  <c r="I79" i="10"/>
  <c r="I80" i="10"/>
  <c r="I81" i="10"/>
  <c r="I82" i="10"/>
  <c r="I83" i="10"/>
  <c r="I84" i="10"/>
  <c r="I85" i="10"/>
  <c r="I86" i="10"/>
  <c r="I87" i="10"/>
  <c r="I89" i="10"/>
  <c r="I73" i="10"/>
  <c r="I74" i="10"/>
  <c r="I75" i="10"/>
  <c r="I76" i="10"/>
  <c r="I77" i="10"/>
  <c r="I72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57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40" i="10"/>
  <c r="I36" i="10"/>
  <c r="I37" i="10"/>
  <c r="I38" i="10"/>
  <c r="I35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18" i="10"/>
  <c r="I10" i="10"/>
  <c r="I11" i="10"/>
  <c r="I12" i="10"/>
  <c r="I13" i="10"/>
  <c r="I14" i="10"/>
  <c r="I15" i="10"/>
  <c r="I16" i="10"/>
  <c r="I9" i="10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9" i="11"/>
  <c r="H8" i="11"/>
  <c r="I15" i="7" l="1"/>
  <c r="D45" i="16"/>
  <c r="E45" i="16"/>
  <c r="I20" i="6" l="1"/>
  <c r="I13" i="6" s="1"/>
  <c r="I22" i="6" s="1"/>
  <c r="I3" i="6" l="1"/>
  <c r="F5" i="5"/>
  <c r="H5" i="10"/>
  <c r="H5" i="15"/>
  <c r="G5" i="11"/>
  <c r="H5" i="9"/>
  <c r="J11" i="3"/>
  <c r="J12" i="3"/>
  <c r="J10" i="3"/>
  <c r="J13" i="3" l="1"/>
  <c r="F9" i="1" s="1"/>
  <c r="G9" i="1" s="1"/>
  <c r="H9" i="1" s="1"/>
  <c r="H8" i="1" s="1"/>
  <c r="G8" i="1" l="1"/>
  <c r="G181" i="1" s="1"/>
  <c r="H181" i="1"/>
  <c r="C17" i="2"/>
  <c r="C21" i="2"/>
  <c r="C23" i="2"/>
  <c r="C19" i="2"/>
  <c r="C15" i="2"/>
  <c r="E15" i="2" s="1"/>
  <c r="C27" i="2" l="1"/>
  <c r="K27" i="2" s="1"/>
  <c r="L27" i="2" s="1"/>
  <c r="C31" i="2"/>
  <c r="K31" i="2" s="1"/>
  <c r="C13" i="2"/>
  <c r="C29" i="2"/>
  <c r="K29" i="2" s="1"/>
  <c r="M29" i="2" s="1"/>
  <c r="C11" i="2"/>
  <c r="M27" i="2"/>
  <c r="L29" i="2"/>
  <c r="L31" i="2"/>
  <c r="M31" i="2"/>
  <c r="K23" i="2"/>
  <c r="L23" i="2" s="1"/>
  <c r="I23" i="2"/>
  <c r="K21" i="2"/>
  <c r="L21" i="2" s="1"/>
  <c r="E21" i="2"/>
  <c r="I21" i="2"/>
  <c r="J21" i="2" s="1"/>
  <c r="G21" i="2"/>
  <c r="H21" i="2" s="1"/>
  <c r="I17" i="2"/>
  <c r="J17" i="2" s="1"/>
  <c r="G17" i="2"/>
  <c r="H17" i="2" s="1"/>
  <c r="E17" i="2"/>
  <c r="I19" i="2"/>
  <c r="J19" i="2" s="1"/>
  <c r="K19" i="2"/>
  <c r="L19" i="2" s="1"/>
  <c r="G19" i="2"/>
  <c r="E13" i="2"/>
  <c r="K13" i="2"/>
  <c r="L13" i="2" s="1"/>
  <c r="M15" i="2"/>
  <c r="F15" i="2"/>
  <c r="K11" i="2"/>
  <c r="I11" i="2"/>
  <c r="G11" i="2"/>
  <c r="E11" i="2"/>
  <c r="M23" i="2" l="1"/>
  <c r="J23" i="2"/>
  <c r="C25" i="2"/>
  <c r="F21" i="2"/>
  <c r="M21" i="2"/>
  <c r="F17" i="2"/>
  <c r="M17" i="2"/>
  <c r="H19" i="2"/>
  <c r="M19" i="2"/>
  <c r="F13" i="2"/>
  <c r="M13" i="2"/>
  <c r="E33" i="2"/>
  <c r="E34" i="2" s="1"/>
  <c r="F11" i="2"/>
  <c r="M11" i="2"/>
  <c r="H11" i="2"/>
  <c r="J11" i="2"/>
  <c r="L11" i="2"/>
  <c r="K33" i="2"/>
  <c r="G25" i="2" l="1"/>
  <c r="I25" i="2"/>
  <c r="J25" i="2" l="1"/>
  <c r="I33" i="2"/>
  <c r="H25" i="2"/>
  <c r="M25" i="2"/>
  <c r="M33" i="2" s="1"/>
  <c r="M34" i="2" s="1"/>
  <c r="G33" i="2"/>
  <c r="G34" i="2" s="1"/>
  <c r="I34" i="2" l="1"/>
  <c r="K34" i="2" s="1"/>
</calcChain>
</file>

<file path=xl/comments1.xml><?xml version="1.0" encoding="utf-8"?>
<comments xmlns="http://schemas.openxmlformats.org/spreadsheetml/2006/main">
  <authors>
    <author>Everson Machado de Andrade</author>
  </authors>
  <commentList>
    <comment ref="A25" authorId="0">
      <text>
        <r>
          <rPr>
            <b/>
            <sz val="9"/>
            <color indexed="81"/>
            <rFont val="Tahoma"/>
            <family val="2"/>
          </rPr>
          <t>Everson Machado de Andrade: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“Embora não se questione a necessidade de alguns desses serviços de administração e
canteiro para a execução da obra, chama a atenção o elevado valor desses itens, não sendo razoável que
serviços que não vão agregar valor definitivo ao empreendimento, pois o canteiro é uma instalação
provisória, representem um percentual tão elevado do preço final.”, TC 002.573/2011-3,</t>
        </r>
      </text>
    </comment>
  </commentList>
</comments>
</file>

<file path=xl/sharedStrings.xml><?xml version="1.0" encoding="utf-8"?>
<sst xmlns="http://schemas.openxmlformats.org/spreadsheetml/2006/main" count="2375" uniqueCount="803">
  <si>
    <t>ÍTEM</t>
  </si>
  <si>
    <t>CÓDIGO</t>
  </si>
  <si>
    <t>DISCRIMINAÇÃO</t>
  </si>
  <si>
    <t>QUANTIDADE</t>
  </si>
  <si>
    <t>1.1</t>
  </si>
  <si>
    <t>ADMINISTRAÇÃO LOCAL DA OBRA</t>
  </si>
  <si>
    <t>SERVIÇOS PRELIMINARES</t>
  </si>
  <si>
    <t>TERRAPLANAGEM</t>
  </si>
  <si>
    <t>3.5</t>
  </si>
  <si>
    <t>3.1</t>
  </si>
  <si>
    <t>3.4</t>
  </si>
  <si>
    <t>OBRA:</t>
  </si>
  <si>
    <t>ÁREA:</t>
  </si>
  <si>
    <t>LOCAL:</t>
  </si>
  <si>
    <t>PROP.:</t>
  </si>
  <si>
    <t>BDI</t>
  </si>
  <si>
    <t>SINAPI</t>
  </si>
  <si>
    <t>SICRO</t>
  </si>
  <si>
    <t>ESPALHAMENTO MECANIZADO (COM MOTONIVELADORA 140 HP) MATERIAL 1A.CATEGORIA</t>
  </si>
  <si>
    <t>m²</t>
  </si>
  <si>
    <t>PAVIMENTAÇÃO</t>
  </si>
  <si>
    <t xml:space="preserve">ENSAIO DE VISCOSIDADE SAYBOLT - FUROL - MATERIAL BETUMINOSO </t>
  </si>
  <si>
    <t>un.</t>
  </si>
  <si>
    <t>4.1</t>
  </si>
  <si>
    <t>4.2</t>
  </si>
  <si>
    <t>4.3</t>
  </si>
  <si>
    <t>4.4</t>
  </si>
  <si>
    <t>4.5</t>
  </si>
  <si>
    <t>4.6</t>
  </si>
  <si>
    <t>m³</t>
  </si>
  <si>
    <t>TRANSPORTE</t>
  </si>
  <si>
    <t>5.1</t>
  </si>
  <si>
    <t>5.2</t>
  </si>
  <si>
    <t>5.3</t>
  </si>
  <si>
    <t>5.4</t>
  </si>
  <si>
    <t>5.5</t>
  </si>
  <si>
    <t>5.6</t>
  </si>
  <si>
    <t>5.7</t>
  </si>
  <si>
    <t>m³.Km</t>
  </si>
  <si>
    <t>T.Km</t>
  </si>
  <si>
    <t>SERVICOS TOPOGRAFICOS PARA PAVIMENTACÃO, INCLUSIVE NOTA DE SERVICOS, ACOMPANHAMENTO E GREIDE</t>
  </si>
  <si>
    <t>m</t>
  </si>
  <si>
    <t>SINALIZAÇÃO VIÁRIA</t>
  </si>
  <si>
    <t>IDENTIFICAÇÃO VIÁRIA</t>
  </si>
  <si>
    <t>8.1</t>
  </si>
  <si>
    <t>8.2</t>
  </si>
  <si>
    <t>7.1</t>
  </si>
  <si>
    <t>7.2</t>
  </si>
  <si>
    <t>6.1</t>
  </si>
  <si>
    <t>SUBTOTAL</t>
  </si>
  <si>
    <t>TOTAL</t>
  </si>
  <si>
    <t>PLANILHA ORÇAMENTÁRIA (DESONERADA)</t>
  </si>
  <si>
    <t>4.7</t>
  </si>
  <si>
    <t>74209/001</t>
  </si>
  <si>
    <t>74153/001</t>
  </si>
  <si>
    <t>CARGA MANUAL DE ENTULHO EM CAMINHÃO BASCULANTE 6M³</t>
  </si>
  <si>
    <t>m³ x Km</t>
  </si>
  <si>
    <t>ADMINISTRAÇÃO LOCAL DA OBRA (Eng. De Obra, etc..)</t>
  </si>
  <si>
    <t>74022/002</t>
  </si>
  <si>
    <t>74022/003</t>
  </si>
  <si>
    <t>74022/004</t>
  </si>
  <si>
    <t>6.2</t>
  </si>
  <si>
    <t>6.3</t>
  </si>
  <si>
    <t>CALÇADA EM CONCRETO</t>
  </si>
  <si>
    <t>74005/001</t>
  </si>
  <si>
    <t>7.3</t>
  </si>
  <si>
    <t>COMPACTAÇÃO MECÂNICA SEM CONTROLE DO G.C. (COM COMPACTADOR PLACA 400Kg).</t>
  </si>
  <si>
    <t>SINALIZACAO HORIZONTAL COM TINTA RETRORREFLETIVA A BASE DE RESINA
ACRILICA COM MICROESFERAS DE VIDRO.</t>
  </si>
  <si>
    <t xml:space="preserve">EXECUÇÃO DE PASSEIO (CALÇADA) OU PISO DE CONCRETO COM CONCRETO MOLDADO IN LOCO, FEITO EM OBRA, ACABAMENTO CONVENCIONAL, NÃO ARMADO. AF_07/2016 </t>
  </si>
  <si>
    <t>73916/002</t>
  </si>
  <si>
    <t>9.1</t>
  </si>
  <si>
    <t>9.2</t>
  </si>
  <si>
    <t xml:space="preserve">PLACA DE OBRA EM CHAPA DE AÇO GALVANIZADO (2,52x1,68), </t>
  </si>
  <si>
    <t>73859/002</t>
  </si>
  <si>
    <t>CAPINA E LIMPEZA MANUAL DE TERRENO</t>
  </si>
  <si>
    <t>EXECUÇÃO DE ALMOXARIFADO EM CANTEIRO DE OBRA EM CHAPA DE MADEIRA COMPENSADA, INCLUSO PRATELEIRAS. AF_02/2016</t>
  </si>
  <si>
    <t>EXECUÇÃO DE REFEITÓRIO EM CANTEIRO DE OBRA EM CHAPA DE MADEIRA COMPENSADA, NÃO INCLUSO MOBILIÁRIO E EQUIPAMENTOS. AF_02/2016</t>
  </si>
  <si>
    <t>EXECUÇÃO DE SANITÁRIO E VESTIÁRIO EM CANTEIRO DE OBRA EM CHAPA DE MADEIRA CONPENSADA, NÃO INCLUSO MOBILIÁRIO. AF_02/2016</t>
  </si>
  <si>
    <t>TRANSPORTE COM CAMINHÃO BASCULANTE 6 M3 EM RODOVIA COM LEITO NATURAL</t>
  </si>
  <si>
    <t>TRANSPORTE COM CAMINHÃO BASCULANTE 6 M3 EM RODOVIA COM REVESTIMENTO</t>
  </si>
  <si>
    <t>EXECUÇÃO DE ESCRITÓRIO EM CANTEIRO DE OBRA EM CHAPA DE MADEIRA 
COMPENSADA, NÃO INCLUSO MOBILIÁRIO E EQUIPAMENTOS. AF_02/2016</t>
  </si>
  <si>
    <t>ESCAVACAO MECANICA DE MATERIAL 1A. CATEGORIA, PROVENIENTE DE CORTE DE SUBLEITO (C/TRATOR ESTEIRAS 160HP).</t>
  </si>
  <si>
    <t>74205/001</t>
  </si>
  <si>
    <t>REGULARIZACAO DE SUPERFICIES EM TERRA COM MOTONIVELADORA</t>
  </si>
  <si>
    <t>3.6</t>
  </si>
  <si>
    <t>3.7</t>
  </si>
  <si>
    <t>LIMPEZA MECANIZADA DE TERRENO COM REMOCAO DE CAMADA VEGETAL, UTILIZANDANDO MOTONIVELADORA.</t>
  </si>
  <si>
    <t>73822/002</t>
  </si>
  <si>
    <t>74151/001</t>
  </si>
  <si>
    <t>3.8</t>
  </si>
  <si>
    <t>3.9</t>
  </si>
  <si>
    <t>4.8</t>
  </si>
  <si>
    <t>EXECUÇÃO E COMPACTAÇÃO DE BASE E OU SUB BASE COM SOLO 
ESTABILIZADO GRANULOMETRICAMENTE - EXCLUSIVE ESCAVAÇÃO, CARGA E TRANSPORTE E SOLO. AF_09/2017</t>
  </si>
  <si>
    <t>REGULARIZAÇÃO E COMPACTAÇÃO DE SUBLEITO ATE 20 CM DE ESPESSURA</t>
  </si>
  <si>
    <t>EXECUÇÃO DE IMPRIMAÇÃO COM ASFALTO DILUÍDO CM-30. AF_09/2017 - TAXA 1,2L/m²</t>
  </si>
  <si>
    <t>ENSAIO DE DETERMINAÇÃO DA PENEIRAÇÃO - EMULSÃO ASFÁLTICA</t>
  </si>
  <si>
    <t>ENSAIO DE DETERMINAÇÃO DA SEDIMENTAÇÃO - EMULSÃO ASFÁLTICA</t>
  </si>
  <si>
    <t>3.10</t>
  </si>
  <si>
    <t>TRANSPORTE COM CAMINHÃO BASCULANTE 6 M3 EM RODOVIA PAVIMENTADA ( PARA DISTÂNCIAS SUPERIORES A 4 KM)</t>
  </si>
  <si>
    <t>6.4</t>
  </si>
  <si>
    <t>6.5</t>
  </si>
  <si>
    <r>
      <t xml:space="preserve">GUIA (MEIO-FIO) E SARJETA CONJUGADOS DE CONCRETO, MOLDADA IN LOCO EM </t>
    </r>
    <r>
      <rPr>
        <b/>
        <sz val="11"/>
        <color theme="1"/>
        <rFont val="Calibri"/>
        <family val="2"/>
        <scheme val="minor"/>
      </rPr>
      <t>TRECHO RETO</t>
    </r>
    <r>
      <rPr>
        <sz val="11"/>
        <color theme="1"/>
        <rFont val="Calibri"/>
        <family val="2"/>
        <scheme val="minor"/>
      </rPr>
      <t xml:space="preserve"> COM EXTRUSORA, </t>
    </r>
    <r>
      <rPr>
        <b/>
        <sz val="11"/>
        <color theme="1"/>
        <rFont val="Calibri"/>
        <family val="2"/>
        <scheme val="minor"/>
      </rPr>
      <t>GUIA 13 CM BASE X 22 CM ALTURA, SARJETA 30 CM BASE X 8,5 CM ALTURA</t>
    </r>
    <r>
      <rPr>
        <sz val="11"/>
        <color theme="1"/>
        <rFont val="Calibri"/>
        <family val="2"/>
        <scheme val="minor"/>
      </rPr>
      <t>. (Fck 18MPa) AF_06/2016</t>
    </r>
  </si>
  <si>
    <r>
      <t xml:space="preserve">GUIA (MEIO-FIO) E SARJETA CONJUGADOS DE CONCRETO, MOLDADA IN LOCO EM </t>
    </r>
    <r>
      <rPr>
        <b/>
        <sz val="11"/>
        <color theme="1"/>
        <rFont val="Calibri"/>
        <family val="2"/>
        <scheme val="minor"/>
      </rPr>
      <t>TRECHO CURVO</t>
    </r>
    <r>
      <rPr>
        <sz val="11"/>
        <color theme="1"/>
        <rFont val="Calibri"/>
        <family val="2"/>
        <scheme val="minor"/>
      </rPr>
      <t xml:space="preserve"> COM EXTRUSORA, </t>
    </r>
    <r>
      <rPr>
        <b/>
        <sz val="11"/>
        <color theme="1"/>
        <rFont val="Calibri"/>
        <family val="2"/>
        <scheme val="minor"/>
      </rPr>
      <t>GUIA 12,5 CM BASE X 22 CM ALTURA, SARJETA 30 CM BASE X 8,5 CM ALTURA</t>
    </r>
    <r>
      <rPr>
        <sz val="11"/>
        <color theme="1"/>
        <rFont val="Calibri"/>
        <family val="2"/>
        <scheme val="minor"/>
      </rPr>
      <t>. (Fck 18MPa) AF_06/2016</t>
    </r>
  </si>
  <si>
    <r>
      <t xml:space="preserve">GUIA (MEIO-FIO) E SARJETA CONJUGADOS DE CONCRETO, MOLDADA IN LOCO EM </t>
    </r>
    <r>
      <rPr>
        <b/>
        <sz val="11"/>
        <color theme="1"/>
        <rFont val="Calibri"/>
        <family val="2"/>
        <scheme val="minor"/>
      </rPr>
      <t>TRECHO CURVO</t>
    </r>
    <r>
      <rPr>
        <sz val="11"/>
        <color theme="1"/>
        <rFont val="Calibri"/>
        <family val="2"/>
        <scheme val="minor"/>
      </rPr>
      <t xml:space="preserve"> COM EXTRUSORA, </t>
    </r>
    <r>
      <rPr>
        <b/>
        <sz val="11"/>
        <color theme="1"/>
        <rFont val="Calibri"/>
        <family val="2"/>
        <scheme val="minor"/>
      </rPr>
      <t>GUIA 13 CM BASE X 22 CM ALTURA, SARJETA 30 CM BASE X 8,5 CM ALTURA</t>
    </r>
    <r>
      <rPr>
        <sz val="11"/>
        <color theme="1"/>
        <rFont val="Calibri"/>
        <family val="2"/>
        <scheme val="minor"/>
      </rPr>
      <t>. (Fck 18MPa) AF_06/2016</t>
    </r>
  </si>
  <si>
    <r>
      <t xml:space="preserve">GUIA (MEIO-FIO) E SARJETA CONJUGADOS DE CONCRETO, MOLDADA IN LOCO EM </t>
    </r>
    <r>
      <rPr>
        <b/>
        <sz val="11"/>
        <color theme="1"/>
        <rFont val="Calibri"/>
        <family val="2"/>
        <scheme val="minor"/>
      </rPr>
      <t>TRECHO RETO</t>
    </r>
    <r>
      <rPr>
        <sz val="11"/>
        <color theme="1"/>
        <rFont val="Calibri"/>
        <family val="2"/>
        <scheme val="minor"/>
      </rPr>
      <t xml:space="preserve"> COM EXTRUSORA, </t>
    </r>
    <r>
      <rPr>
        <b/>
        <sz val="11"/>
        <color theme="1"/>
        <rFont val="Calibri"/>
        <family val="2"/>
        <scheme val="minor"/>
      </rPr>
      <t>GUIA 13,5 CM BASE X 30CM ALTURA, SARJETA 50 CM BASE X 12,5 CM ALTURA.</t>
    </r>
    <r>
      <rPr>
        <sz val="11"/>
        <color theme="1"/>
        <rFont val="Calibri"/>
        <family val="2"/>
        <scheme val="minor"/>
      </rPr>
      <t xml:space="preserve"> (Fck 18MPa) AF_06/2016</t>
    </r>
  </si>
  <si>
    <r>
      <t xml:space="preserve">GUIA (MEIO-FIO) E SARJETA CONJUGADOS DE CONCRETO, MOLDADA IN LOCO EM </t>
    </r>
    <r>
      <rPr>
        <b/>
        <sz val="11"/>
        <color theme="1"/>
        <rFont val="Calibri"/>
        <family val="2"/>
        <scheme val="minor"/>
      </rPr>
      <t>TRECHO CURVO</t>
    </r>
    <r>
      <rPr>
        <sz val="11"/>
        <color theme="1"/>
        <rFont val="Calibri"/>
        <family val="2"/>
        <scheme val="minor"/>
      </rPr>
      <t xml:space="preserve"> COM EXTRUSORA, </t>
    </r>
    <r>
      <rPr>
        <b/>
        <sz val="11"/>
        <color theme="1"/>
        <rFont val="Calibri"/>
        <family val="2"/>
        <scheme val="minor"/>
      </rPr>
      <t>GUIA 13,5 CM BASE X 30CM ALTURA, SARJETA 50 CM BASE X 12,5 CM ALTURA.</t>
    </r>
    <r>
      <rPr>
        <sz val="11"/>
        <color theme="1"/>
        <rFont val="Calibri"/>
        <family val="2"/>
        <scheme val="minor"/>
      </rPr>
      <t xml:space="preserve"> (Fck 18MPa) AF_06/2016</t>
    </r>
  </si>
  <si>
    <r>
      <t xml:space="preserve">ASSENTAMENTO DE GUIA (MEIO-FIO) EM </t>
    </r>
    <r>
      <rPr>
        <b/>
        <sz val="11"/>
        <color theme="1"/>
        <rFont val="Calibri"/>
        <family val="2"/>
        <scheme val="minor"/>
      </rPr>
      <t>TRECHO RETO</t>
    </r>
    <r>
      <rPr>
        <sz val="11"/>
        <color theme="1"/>
        <rFont val="Calibri"/>
        <family val="2"/>
        <scheme val="minor"/>
      </rPr>
      <t xml:space="preserve">, CONFECCIONADA EM CONCRETO PRÉ-FABRICADO, </t>
    </r>
    <r>
      <rPr>
        <b/>
        <sz val="11"/>
        <color theme="1"/>
        <rFont val="Calibri"/>
        <family val="2"/>
        <scheme val="minor"/>
      </rPr>
      <t>DIMENSÕES 100X15X13X30 CM</t>
    </r>
    <r>
      <rPr>
        <sz val="11"/>
        <color theme="1"/>
        <rFont val="Calibri"/>
        <family val="2"/>
        <scheme val="minor"/>
      </rPr>
      <t xml:space="preserve"> (COMPRIMENTO X BASE INFERIOR X BASE SUPERIOR X ALTURA), PARA VIAS URBANAS (USO VIÁRIO). AF_06/2016</t>
    </r>
  </si>
  <si>
    <r>
      <t xml:space="preserve">ASSENTAMENTO DE GUIA (MEIO-FIO) EM </t>
    </r>
    <r>
      <rPr>
        <b/>
        <sz val="11"/>
        <color theme="1"/>
        <rFont val="Calibri"/>
        <family val="2"/>
        <scheme val="minor"/>
      </rPr>
      <t>TRECHO CURVO</t>
    </r>
    <r>
      <rPr>
        <sz val="11"/>
        <color theme="1"/>
        <rFont val="Calibri"/>
        <family val="2"/>
        <scheme val="minor"/>
      </rPr>
      <t xml:space="preserve">, CONFECCIONADA EM CONCRETO PRÉ-FABRICADO, </t>
    </r>
    <r>
      <rPr>
        <b/>
        <sz val="11"/>
        <color theme="1"/>
        <rFont val="Calibri"/>
        <family val="2"/>
        <scheme val="minor"/>
      </rPr>
      <t>DIMENSÕES 100X15X13X30 CM</t>
    </r>
    <r>
      <rPr>
        <sz val="11"/>
        <color theme="1"/>
        <rFont val="Calibri"/>
        <family val="2"/>
        <scheme val="minor"/>
      </rPr>
      <t xml:space="preserve"> (COMPRIMENTO X BASE INFERIOR X BASE SUPERIOR X ALTURA), PARA VIAS URBANAS (USO VIÁRIO). AF_06/2016</t>
    </r>
  </si>
  <si>
    <r>
      <t xml:space="preserve">EXECUÇÃO DE SARJETA DE CONCRETO USINADO, MOLDADA IN LOCO EM </t>
    </r>
    <r>
      <rPr>
        <b/>
        <sz val="11"/>
        <color theme="1"/>
        <rFont val="Calibri"/>
        <family val="2"/>
        <scheme val="minor"/>
      </rPr>
      <t>TRECHO RETO, 30 CM BASE X 15 CM ALTURA</t>
    </r>
    <r>
      <rPr>
        <sz val="11"/>
        <color theme="1"/>
        <rFont val="Calibri"/>
        <family val="2"/>
        <scheme val="minor"/>
      </rPr>
      <t>. AF_06/2016</t>
    </r>
  </si>
  <si>
    <r>
      <t xml:space="preserve">EXECUÇÃO DE SARJETA DE CONCRETO USINADO, MOLDADA IN LOCO EM </t>
    </r>
    <r>
      <rPr>
        <b/>
        <sz val="11"/>
        <color theme="1"/>
        <rFont val="Calibri"/>
        <family val="2"/>
        <scheme val="minor"/>
      </rPr>
      <t>TRECHO CURVO, 30 CM BASE X 15 CM ALTURA</t>
    </r>
    <r>
      <rPr>
        <sz val="11"/>
        <color theme="1"/>
        <rFont val="Calibri"/>
        <family val="2"/>
        <scheme val="minor"/>
      </rPr>
      <t>. AF_06/2016</t>
    </r>
  </si>
  <si>
    <r>
      <t xml:space="preserve">EXECUÇÃO DE SARJETA DE CONCRETO USINADO, MOLDADA IN LOCO EM </t>
    </r>
    <r>
      <rPr>
        <b/>
        <sz val="11"/>
        <color theme="1"/>
        <rFont val="Calibri"/>
        <family val="2"/>
        <scheme val="minor"/>
      </rPr>
      <t>TRECHO RETO, 45 CM BASE X 15 CM ALTURA</t>
    </r>
    <r>
      <rPr>
        <sz val="11"/>
        <color theme="1"/>
        <rFont val="Calibri"/>
        <family val="2"/>
        <scheme val="minor"/>
      </rPr>
      <t>. AF_06/2016</t>
    </r>
  </si>
  <si>
    <r>
      <t xml:space="preserve">EXECUÇÃO DE SARJETA DE CONCRETO USINADO, MOLDADA IN LOCO EM </t>
    </r>
    <r>
      <rPr>
        <b/>
        <sz val="11"/>
        <color theme="1"/>
        <rFont val="Calibri"/>
        <family val="2"/>
        <scheme val="minor"/>
      </rPr>
      <t>TRECHO CURVO, 45 CM BASE X 15 CM ALTURA</t>
    </r>
    <r>
      <rPr>
        <sz val="11"/>
        <color theme="1"/>
        <rFont val="Calibri"/>
        <family val="2"/>
        <scheme val="minor"/>
      </rPr>
      <t>. AF_06/2016</t>
    </r>
  </si>
  <si>
    <r>
      <t xml:space="preserve">EXECUÇÃO DE SARJETA DE CONCRETO USINADO, MOLDADA IN LOCO EM </t>
    </r>
    <r>
      <rPr>
        <b/>
        <sz val="11"/>
        <color theme="1"/>
        <rFont val="Calibri"/>
        <family val="2"/>
        <scheme val="minor"/>
      </rPr>
      <t>TRECHO RETO, 30 CM BASE X 10 CM ALTURA</t>
    </r>
    <r>
      <rPr>
        <sz val="11"/>
        <color theme="1"/>
        <rFont val="Calibri"/>
        <family val="2"/>
        <scheme val="minor"/>
      </rPr>
      <t>. AF_06/2016</t>
    </r>
  </si>
  <si>
    <r>
      <t xml:space="preserve">EXECUÇÃO DE SARJETA DE CONCRETO USINADO, MOLDADA IN LOCO EM </t>
    </r>
    <r>
      <rPr>
        <b/>
        <sz val="11"/>
        <color theme="1"/>
        <rFont val="Calibri"/>
        <family val="2"/>
        <scheme val="minor"/>
      </rPr>
      <t>TRECHO CURVO, 30 CM BASE X 10 CM ALTURA</t>
    </r>
    <r>
      <rPr>
        <sz val="11"/>
        <color theme="1"/>
        <rFont val="Calibri"/>
        <family val="2"/>
        <scheme val="minor"/>
      </rPr>
      <t>. AF_06/2016</t>
    </r>
  </si>
  <si>
    <r>
      <t xml:space="preserve">EXECUÇÃO DE SARJETA DE CONCRETO USINADO, MOLDADA IN LOCO EM </t>
    </r>
    <r>
      <rPr>
        <b/>
        <sz val="11"/>
        <color theme="1"/>
        <rFont val="Calibri"/>
        <family val="2"/>
        <scheme val="minor"/>
      </rPr>
      <t>TRECHO RETO, 45 CM BASE X 10 CM ALTURA</t>
    </r>
    <r>
      <rPr>
        <sz val="11"/>
        <color theme="1"/>
        <rFont val="Calibri"/>
        <family val="2"/>
        <scheme val="minor"/>
      </rPr>
      <t>. AF_06/2016</t>
    </r>
  </si>
  <si>
    <r>
      <t xml:space="preserve">EXECUÇÃO DE SARJETA DE CONCRETO USINADO, MOLDADA IN LOCO EM </t>
    </r>
    <r>
      <rPr>
        <b/>
        <sz val="11"/>
        <color theme="1"/>
        <rFont val="Calibri"/>
        <family val="2"/>
        <scheme val="minor"/>
      </rPr>
      <t>TRECHO CURVO, 45 CM BASE X 10 CM ALTURA</t>
    </r>
    <r>
      <rPr>
        <sz val="11"/>
        <color theme="1"/>
        <rFont val="Calibri"/>
        <family val="2"/>
        <scheme val="minor"/>
      </rPr>
      <t>. AF_06/2016</t>
    </r>
  </si>
  <si>
    <t>ESCAVAÇÃO MANUAL DE VALAS. AF_03/2016</t>
  </si>
  <si>
    <t>EXECUÇÃO DE PASSEIO (CALÇADA) OU PISO DE CONCRETO COM CONCRETO MOLDADO IN LOCO, USINADO, ACABAMENTO CONVENCIONAL, NÃO ARMADO. AF_07/2016</t>
  </si>
  <si>
    <t>Kg</t>
  </si>
  <si>
    <t>h</t>
  </si>
  <si>
    <t>7.4</t>
  </si>
  <si>
    <t>7.5</t>
  </si>
  <si>
    <t>7.6</t>
  </si>
  <si>
    <t>7.7</t>
  </si>
  <si>
    <t>7.8</t>
  </si>
  <si>
    <t>7.14</t>
  </si>
  <si>
    <t>8.3</t>
  </si>
  <si>
    <t>10.1</t>
  </si>
  <si>
    <t>10.2</t>
  </si>
  <si>
    <t>10.2.1</t>
  </si>
  <si>
    <t>10.2.2</t>
  </si>
  <si>
    <t>10.2.4</t>
  </si>
  <si>
    <t>10.2.5</t>
  </si>
  <si>
    <t>10.2.6</t>
  </si>
  <si>
    <r>
      <t xml:space="preserve">ESCAVAÇÃO MECANIZADA DE </t>
    </r>
    <r>
      <rPr>
        <b/>
        <sz val="11"/>
        <rFont val="Calibri"/>
        <family val="2"/>
        <scheme val="minor"/>
      </rPr>
      <t>VALA COM PROF. ATÉ 1,5 M</t>
    </r>
    <r>
      <rPr>
        <sz val="11"/>
        <rFont val="Calibri"/>
        <family val="2"/>
        <scheme val="minor"/>
      </rPr>
      <t xml:space="preserve"> (MÉDIA ENTRE
MONTANTE E JUSANTE/UMA COMPOSIÇÃO POR TRECHO), COM RETROESCAVADEIRA (0,26 M3/88 HP), </t>
    </r>
    <r>
      <rPr>
        <b/>
        <sz val="11"/>
        <rFont val="Calibri"/>
        <family val="2"/>
        <scheme val="minor"/>
      </rPr>
      <t>LARG. MENOR QUE 0,8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EM LOCAIS COM ALTO NÍVEL DE INTERFERÊNCIA</t>
    </r>
    <r>
      <rPr>
        <sz val="11"/>
        <rFont val="Calibri"/>
        <family val="2"/>
        <scheme val="minor"/>
      </rPr>
      <t>. AF_01/2015</t>
    </r>
  </si>
  <si>
    <r>
      <t xml:space="preserve">ESCAVAÇÃO MECANIZADA DE </t>
    </r>
    <r>
      <rPr>
        <b/>
        <sz val="11"/>
        <rFont val="Calibri"/>
        <family val="2"/>
        <scheme val="minor"/>
      </rPr>
      <t>VALA COM PROF. ATÉ 1,5 M</t>
    </r>
    <r>
      <rPr>
        <sz val="11"/>
        <rFont val="Calibri"/>
        <family val="2"/>
        <scheme val="minor"/>
      </rPr>
      <t xml:space="preserve"> (MÉDIA ENTRE MONTANTE E JUSANTE/UMA COMPOSIÇÃO POR TRECHO), COM RETROESCAVADEIRA (0,26 M3/88 HP), </t>
    </r>
    <r>
      <rPr>
        <b/>
        <sz val="11"/>
        <rFont val="Calibri"/>
        <family val="2"/>
        <scheme val="minor"/>
      </rPr>
      <t>LARG. DE 0,8 M A 1,5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EM LOCAIS COM ALTO NÍVEL DE INTERFERÊNCIA</t>
    </r>
    <r>
      <rPr>
        <sz val="11"/>
        <rFont val="Calibri"/>
        <family val="2"/>
        <scheme val="minor"/>
      </rPr>
      <t>. AF_01/2015</t>
    </r>
  </si>
  <si>
    <r>
      <t xml:space="preserve">ESCAVAÇÃO MECANIZADA DE </t>
    </r>
    <r>
      <rPr>
        <b/>
        <sz val="11"/>
        <rFont val="Calibri"/>
        <family val="2"/>
        <scheme val="minor"/>
      </rPr>
      <t>VALA COM PROF. MAIOR QUE 1,5 M ATÉ 3,0 M</t>
    </r>
    <r>
      <rPr>
        <sz val="11"/>
        <rFont val="Calibri"/>
        <family val="2"/>
        <scheme val="minor"/>
      </rPr>
      <t xml:space="preserve"> (MÉDIA ENTRE MONTANTE E JUSANTE/UMA COMPOSIÇÃO POR TRECHO), COM RETROESCAVADEIRA (0,26 M3/88 HP), </t>
    </r>
    <r>
      <rPr>
        <b/>
        <sz val="11"/>
        <rFont val="Calibri"/>
        <family val="2"/>
        <scheme val="minor"/>
      </rPr>
      <t>LARG. MENOR QUE 0,8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EM LOCAIS COM ALTO NÍVEL DE INTERFERÊNCIA</t>
    </r>
    <r>
      <rPr>
        <sz val="11"/>
        <rFont val="Calibri"/>
        <family val="2"/>
        <scheme val="minor"/>
      </rPr>
      <t>.AF_01/2015</t>
    </r>
  </si>
  <si>
    <r>
      <t xml:space="preserve">ESCAVAÇÃO MECANIZADA DE </t>
    </r>
    <r>
      <rPr>
        <b/>
        <sz val="11"/>
        <rFont val="Calibri"/>
        <family val="2"/>
        <scheme val="minor"/>
      </rPr>
      <t>VALA COM PROF. MAIOR QUE 1,5 M ATÉ 3,0 M</t>
    </r>
    <r>
      <rPr>
        <sz val="11"/>
        <rFont val="Calibri"/>
        <family val="2"/>
        <scheme val="minor"/>
      </rPr>
      <t xml:space="preserve"> (MÉDIA ENTRE MONTANTE E JUSANTE/UMA COMPOSIÇÃO POR TRECHO), COM RETROESCAVADEIRA (0,26 M3/ POTÊNCIA:88 HP), </t>
    </r>
    <r>
      <rPr>
        <b/>
        <sz val="11"/>
        <rFont val="Calibri"/>
        <family val="2"/>
        <scheme val="minor"/>
      </rPr>
      <t>LARGURA DE 0,8 M A 1,5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EM LOCAIS COM ALTO NÍVEL DE INTERFERÊNCIA</t>
    </r>
    <r>
      <rPr>
        <sz val="11"/>
        <rFont val="Calibri"/>
        <family val="2"/>
        <scheme val="minor"/>
      </rPr>
      <t>. AF_01/2015</t>
    </r>
  </si>
  <si>
    <r>
      <t xml:space="preserve">ESCAVAÇÃO MECANIZADA DE </t>
    </r>
    <r>
      <rPr>
        <b/>
        <sz val="11"/>
        <rFont val="Calibri"/>
        <family val="2"/>
        <scheme val="minor"/>
      </rPr>
      <t>VALA COM PROFUNDIDADE ATÉ 1,5 M</t>
    </r>
    <r>
      <rPr>
        <sz val="11"/>
        <rFont val="Calibri"/>
        <family val="2"/>
        <scheme val="minor"/>
      </rPr>
      <t xml:space="preserve"> (MÉDIA ENTRE MONTANTE E JUSANTE/UMA COMPOSIÇÃO POR TRECHO) COM RETROESCAVADEIRA (CAPACIDADE DA CAÇAMBA DA RETRO: 0,26 M3 / POTÊNCIA: 88 HP), </t>
    </r>
    <r>
      <rPr>
        <b/>
        <sz val="11"/>
        <rFont val="Calibri"/>
        <family val="2"/>
        <scheme val="minor"/>
      </rPr>
      <t>LARGURA MENOR QUE 0,8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LOCAIS COM BAIXO NÍVEL DE INTERFERÊNCIA</t>
    </r>
    <r>
      <rPr>
        <sz val="11"/>
        <rFont val="Calibri"/>
        <family val="2"/>
        <scheme val="minor"/>
      </rPr>
      <t>. AF_01/2015</t>
    </r>
  </si>
  <si>
    <r>
      <t xml:space="preserve">ESCAVAÇÃO MECANIZADA DE </t>
    </r>
    <r>
      <rPr>
        <b/>
        <sz val="11"/>
        <rFont val="Calibri"/>
        <family val="2"/>
        <scheme val="minor"/>
      </rPr>
      <t>VALA COM PROF. ATÉ 1,5 M</t>
    </r>
    <r>
      <rPr>
        <sz val="11"/>
        <rFont val="Calibri"/>
        <family val="2"/>
        <scheme val="minor"/>
      </rPr>
      <t xml:space="preserve"> (MÉDIA ENTRE MONTANTE E JUSANTE/UMA COMPOSIÇÃO POR TRECHO), COM RETROESCAVADEIRA (0,26 M3/88 HP), </t>
    </r>
    <r>
      <rPr>
        <b/>
        <sz val="11"/>
        <rFont val="Calibri"/>
        <family val="2"/>
        <scheme val="minor"/>
      </rPr>
      <t>LARG. DE 0,8 M A 1,5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EM LOCAIS COM BAIXO NÍVEL DE INTERFERÊNCIA</t>
    </r>
    <r>
      <rPr>
        <sz val="11"/>
        <rFont val="Calibri"/>
        <family val="2"/>
        <scheme val="minor"/>
      </rPr>
      <t>. AF_01/2015</t>
    </r>
  </si>
  <si>
    <r>
      <t xml:space="preserve">ESCAVAÇÃO MECANIZADA DE </t>
    </r>
    <r>
      <rPr>
        <b/>
        <sz val="11"/>
        <rFont val="Calibri"/>
        <family val="2"/>
        <scheme val="minor"/>
      </rPr>
      <t>VALA COM PROF. MAIOR QUE 1,5 M ATÉ 3,0 M</t>
    </r>
    <r>
      <rPr>
        <sz val="11"/>
        <rFont val="Calibri"/>
        <family val="2"/>
        <scheme val="minor"/>
      </rPr>
      <t xml:space="preserve"> (MÉDIA ENTRE MONTANTE E JUSANTE/UMA COMPOSIÇÃO POR TRECHO), COM RETROESCAVADEIRA (0,26 M3/88 HP), </t>
    </r>
    <r>
      <rPr>
        <b/>
        <sz val="11"/>
        <rFont val="Calibri"/>
        <family val="2"/>
        <scheme val="minor"/>
      </rPr>
      <t>LARG. MENOR QUE 0,8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EM LOCAIS COM BAIXO NÍVEL DE INTERFERÊNCIA</t>
    </r>
    <r>
      <rPr>
        <sz val="11"/>
        <rFont val="Calibri"/>
        <family val="2"/>
        <scheme val="minor"/>
      </rPr>
      <t>.AF_01/2015</t>
    </r>
  </si>
  <si>
    <r>
      <t xml:space="preserve">ESCAVAÇÃO MECANIZADA DE </t>
    </r>
    <r>
      <rPr>
        <b/>
        <sz val="11"/>
        <rFont val="Calibri"/>
        <family val="2"/>
        <scheme val="minor"/>
      </rPr>
      <t>VALA COM PROF. MAIOR QUE 1,5 M ATÉ 3,0 M</t>
    </r>
    <r>
      <rPr>
        <sz val="11"/>
        <rFont val="Calibri"/>
        <family val="2"/>
        <scheme val="minor"/>
      </rPr>
      <t xml:space="preserve"> (MÉDIA ENTRE MONTANTE E JUSANTE/UMA COMPOSIÇÃO POR TRECHO), COM RETROESCAVADEIRA (0,26 M3/ POTÊNCIA:88 HP), </t>
    </r>
    <r>
      <rPr>
        <b/>
        <sz val="11"/>
        <rFont val="Calibri"/>
        <family val="2"/>
        <scheme val="minor"/>
      </rPr>
      <t>LARGURA DE 0,8 M A 1,5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EM LOCAIS COM BAIXO NÍVEL DE INTERFERÊNCIA</t>
    </r>
    <r>
      <rPr>
        <sz val="11"/>
        <rFont val="Calibri"/>
        <family val="2"/>
        <scheme val="minor"/>
      </rPr>
      <t>. AF_01/2015</t>
    </r>
  </si>
  <si>
    <t>7.15</t>
  </si>
  <si>
    <t>7.16</t>
  </si>
  <si>
    <t>7.17</t>
  </si>
  <si>
    <r>
      <t xml:space="preserve">PREPARO DE FUNDO DE VALA COM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EM LOCAL COM </t>
    </r>
    <r>
      <rPr>
        <b/>
        <sz val="11"/>
        <rFont val="Calibri"/>
        <family val="2"/>
        <scheme val="minor"/>
      </rPr>
      <t>NÍVEL BAIXO DE INTERFERÊNCIA</t>
    </r>
    <r>
      <rPr>
        <sz val="11"/>
        <rFont val="Calibri"/>
        <family val="2"/>
        <scheme val="minor"/>
      </rPr>
      <t>. AF_06/2016</t>
    </r>
  </si>
  <si>
    <r>
      <t xml:space="preserve">PREPARO DE FUNDO DE VALA COM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EM LOCAL COM </t>
    </r>
    <r>
      <rPr>
        <b/>
        <sz val="11"/>
        <rFont val="Calibri"/>
        <family val="2"/>
        <scheme val="minor"/>
      </rPr>
      <t>NÍVEL ALTO DE INTERFERÊNCIA</t>
    </r>
    <r>
      <rPr>
        <sz val="11"/>
        <rFont val="Calibri"/>
        <family val="2"/>
        <scheme val="minor"/>
      </rPr>
      <t>. AF_06/2016</t>
    </r>
  </si>
  <si>
    <r>
      <t xml:space="preserve">PREPARO DE FUNDO DE VALA COM </t>
    </r>
    <r>
      <rPr>
        <b/>
        <sz val="11"/>
        <rFont val="Calibri"/>
        <family val="2"/>
        <scheme val="minor"/>
      </rPr>
      <t>LARGURA MAIOR OU IGUAL A 1,5 M E MENOR QUE 2,5 M</t>
    </r>
    <r>
      <rPr>
        <sz val="11"/>
        <rFont val="Calibri"/>
        <family val="2"/>
        <scheme val="minor"/>
      </rPr>
      <t xml:space="preserve">, EM LOCAL COM </t>
    </r>
    <r>
      <rPr>
        <b/>
        <sz val="11"/>
        <rFont val="Calibri"/>
        <family val="2"/>
        <scheme val="minor"/>
      </rPr>
      <t>NÍVEL BAIXO DE INTERFERÊNCIA</t>
    </r>
    <r>
      <rPr>
        <sz val="11"/>
        <rFont val="Calibri"/>
        <family val="2"/>
        <scheme val="minor"/>
      </rPr>
      <t>. AF_06/2016</t>
    </r>
  </si>
  <si>
    <r>
      <t xml:space="preserve">PREPARO DE FUNDO DE VALA COM </t>
    </r>
    <r>
      <rPr>
        <b/>
        <sz val="11"/>
        <rFont val="Calibri"/>
        <family val="2"/>
        <scheme val="minor"/>
      </rPr>
      <t>LARGURA MAIOR OU IGUAL A 1,5 M E MENOR QUE 2,5 M</t>
    </r>
    <r>
      <rPr>
        <sz val="11"/>
        <rFont val="Calibri"/>
        <family val="2"/>
        <scheme val="minor"/>
      </rPr>
      <t xml:space="preserve">, EM LOCAL COM </t>
    </r>
    <r>
      <rPr>
        <b/>
        <sz val="11"/>
        <rFont val="Calibri"/>
        <family val="2"/>
        <scheme val="minor"/>
      </rPr>
      <t>NÍVEL ALTO DE INTERFERÊNCIA</t>
    </r>
    <r>
      <rPr>
        <sz val="11"/>
        <rFont val="Calibri"/>
        <family val="2"/>
        <scheme val="minor"/>
      </rPr>
      <t>. AF_06/2016</t>
    </r>
  </si>
  <si>
    <r>
      <t xml:space="preserve">ESCORAMENTO DE VALA, TIPO PONTALETEAMENTO, COM </t>
    </r>
    <r>
      <rPr>
        <b/>
        <sz val="11"/>
        <rFont val="Calibri"/>
        <family val="2"/>
        <scheme val="minor"/>
      </rPr>
      <t>PROFUNDIDADE DE 0 A 1,5M</t>
    </r>
    <r>
      <rPr>
        <sz val="11"/>
        <rFont val="Calibri"/>
        <family val="2"/>
        <scheme val="minor"/>
      </rPr>
      <t xml:space="preserve">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.AF_06/2016</t>
    </r>
  </si>
  <si>
    <r>
      <t xml:space="preserve">ESCORAMENTO DE VALA, TIPO PONTALETEAMENTO, COM </t>
    </r>
    <r>
      <rPr>
        <b/>
        <sz val="11"/>
        <rFont val="Calibri"/>
        <family val="2"/>
        <scheme val="minor"/>
      </rPr>
      <t>PROFUNDIDADE DE 0 A 1,5M</t>
    </r>
    <r>
      <rPr>
        <sz val="11"/>
        <rFont val="Calibri"/>
        <family val="2"/>
        <scheme val="minor"/>
      </rPr>
      <t xml:space="preserve">, </t>
    </r>
    <r>
      <rPr>
        <b/>
        <sz val="11"/>
        <rFont val="Calibri"/>
        <family val="2"/>
        <scheme val="minor"/>
      </rPr>
      <t>LARGURA MAIOR OU IGUAL A 1,5 M E MENOR QUE 2,5 M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</si>
  <si>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>ESCORAMENTO DE VALA, TIPO PONTALETEAMENTO, COM</t>
    </r>
    <r>
      <rPr>
        <b/>
        <sz val="11"/>
        <rFont val="Calibri"/>
        <family val="2"/>
        <scheme val="minor"/>
      </rPr>
      <t xml:space="preserve"> PROFUNDIDADE DE 1,5 A 3,0 M, LARGURA MENOR QUE 1,5 M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</si>
  <si>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ESCORAMENTO DE VALA, TIPO PONTALETEAMENTO, COM </t>
    </r>
    <r>
      <rPr>
        <b/>
        <sz val="11"/>
        <rFont val="Calibri"/>
        <family val="2"/>
        <scheme val="minor"/>
      </rPr>
      <t>PROFUNDIDADE DE 0 A 1,5M, LARGURA MENOR QUE 1,5M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</si>
  <si>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ESCORAMENTO DE VALA, TIPO PONTALETEAMENTO, COM </t>
    </r>
    <r>
      <rPr>
        <b/>
        <sz val="11"/>
        <rFont val="Calibri"/>
        <family val="2"/>
        <scheme val="minor"/>
      </rPr>
      <t>PROFUNDIDADE DE 1,5 A 3,0 M, LARGURA MAIOR OU IGUAL A 1,5 M E MENOR QUE 2,5M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</si>
  <si>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ESCORAMENTO DE VALA, TIPO PONTALETEAMENTO, COM </t>
    </r>
    <r>
      <rPr>
        <b/>
        <sz val="11"/>
        <rFont val="Calibri"/>
        <family val="2"/>
        <scheme val="minor"/>
      </rPr>
      <t>PROFUNDIDADE DE 1,5 A 3,0 M, LARGURA MENOR QUE 1,5M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</si>
  <si>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ESCORAMENTO DE VALA, TIPO PONTALETEAMENTO, COM </t>
    </r>
    <r>
      <rPr>
        <b/>
        <sz val="11"/>
        <rFont val="Calibri"/>
        <family val="2"/>
        <scheme val="minor"/>
      </rPr>
      <t>PROFUNDIDADE DE 1,5 A 3,0M, LARGURA MAIOR OU IGUAL A 1,5 M E MENOR QUE 2,5M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</si>
  <si>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ESCORAMENTO DE VALA, TIPO PONTALETEAMENTO, COM </t>
    </r>
    <r>
      <rPr>
        <b/>
        <sz val="11"/>
        <rFont val="Calibri"/>
        <family val="2"/>
        <scheme val="minor"/>
      </rPr>
      <t>PROFUNDIDADE DE 0 A 1,5M, LARGURA MAIOR OU IGUAL A 1,5 M E MENOR QUE 2,5M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</si>
  <si>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t>ESCAVAÇÃO</t>
  </si>
  <si>
    <t>ESCORAMENTO</t>
  </si>
  <si>
    <t>LASTRO</t>
  </si>
  <si>
    <t>PREPARO</t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</si>
  <si>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400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BAIXO NÍVEL DE INTERFERÊNCIAS</t>
    </r>
    <r>
      <rPr>
        <sz val="11"/>
        <rFont val="Calibri"/>
        <family val="2"/>
        <scheme val="minor"/>
      </rPr>
      <t xml:space="preserve"> - </t>
    </r>
    <r>
      <rPr>
        <b/>
        <sz val="11"/>
        <rFont val="Calibri"/>
        <family val="2"/>
        <scheme val="minor"/>
      </rPr>
      <t>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</si>
  <si>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500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BAIXO NÍVEL DE INTERFERÊNCIAS</t>
    </r>
    <r>
      <rPr>
        <sz val="11"/>
        <rFont val="Calibri"/>
        <family val="2"/>
        <scheme val="minor"/>
      </rPr>
      <t xml:space="preserve"> - </t>
    </r>
    <r>
      <rPr>
        <b/>
        <sz val="11"/>
        <rFont val="Calibri"/>
        <family val="2"/>
        <scheme val="minor"/>
      </rPr>
      <t>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</si>
  <si>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600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BAIXO NÍVEL DE INTERFERÊNCIAS</t>
    </r>
    <r>
      <rPr>
        <sz val="11"/>
        <rFont val="Calibri"/>
        <family val="2"/>
        <scheme val="minor"/>
      </rPr>
      <t xml:space="preserve"> - </t>
    </r>
    <r>
      <rPr>
        <b/>
        <sz val="11"/>
        <rFont val="Calibri"/>
        <family val="2"/>
        <scheme val="minor"/>
      </rPr>
      <t>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</si>
  <si>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700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BAIXO NÍVEL DE INTERFERÊNCIAS</t>
    </r>
    <r>
      <rPr>
        <sz val="11"/>
        <rFont val="Calibri"/>
        <family val="2"/>
        <scheme val="minor"/>
      </rPr>
      <t xml:space="preserve"> - </t>
    </r>
    <r>
      <rPr>
        <b/>
        <sz val="11"/>
        <rFont val="Calibri"/>
        <family val="2"/>
        <scheme val="minor"/>
      </rPr>
      <t>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</si>
  <si>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800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BAIXO NÍVEL DE INTERFERÊNCIAS</t>
    </r>
    <r>
      <rPr>
        <sz val="11"/>
        <rFont val="Calibri"/>
        <family val="2"/>
        <scheme val="minor"/>
      </rPr>
      <t xml:space="preserve"> - </t>
    </r>
    <r>
      <rPr>
        <b/>
        <sz val="11"/>
        <rFont val="Calibri"/>
        <family val="2"/>
        <scheme val="minor"/>
      </rPr>
      <t>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</si>
  <si>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900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BAIXO NÍVEL DE INTERFERÊNCIAS</t>
    </r>
    <r>
      <rPr>
        <sz val="11"/>
        <rFont val="Calibri"/>
        <family val="2"/>
        <scheme val="minor"/>
      </rPr>
      <t xml:space="preserve"> - </t>
    </r>
    <r>
      <rPr>
        <b/>
        <sz val="11"/>
        <rFont val="Calibri"/>
        <family val="2"/>
        <scheme val="minor"/>
      </rPr>
      <t>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</si>
  <si>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1000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BAIXO NÍVEL DE INTERFERÊNCIAS</t>
    </r>
    <r>
      <rPr>
        <sz val="11"/>
        <rFont val="Calibri"/>
        <family val="2"/>
        <scheme val="minor"/>
      </rPr>
      <t xml:space="preserve"> - </t>
    </r>
    <r>
      <rPr>
        <b/>
        <sz val="11"/>
        <rFont val="Calibri"/>
        <family val="2"/>
        <scheme val="minor"/>
      </rPr>
      <t>FORNECIMENTO E ASSENTAMENTO.</t>
    </r>
    <r>
      <rPr>
        <sz val="11"/>
        <rFont val="Calibri"/>
        <family val="2"/>
        <scheme val="minor"/>
      </rPr>
      <t xml:space="preserve">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</si>
  <si>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400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ALTO NÍVEL DE INTERFERÊNCIAS - 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</si>
  <si>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500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ALTO NÍVEL DE INTERFERÊNCIAS - 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</si>
  <si>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600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ALTO NÍVEL DE INTERFERÊNCIAS - 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</si>
  <si>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700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ALTO NÍVEL DE INTERFERÊNCIAS - 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</si>
  <si>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800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ALTO NÍVEL DE INTERFERÊNCIAS - FORNECIMENTO E ASSENTAMENT</t>
    </r>
    <r>
      <rPr>
        <sz val="11"/>
        <rFont val="Calibri"/>
        <family val="2"/>
        <scheme val="minor"/>
      </rPr>
      <t>O.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</si>
  <si>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900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ALTO NÍVEL DE INTERFERÊNCIAS - 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</si>
  <si>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1000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ALTO NÍVEL DE INTERFERÊNCIAS - FORNECIMENTO E ASSENTAMENTO</t>
    </r>
    <r>
      <rPr>
        <sz val="11"/>
        <rFont val="Calibri"/>
        <family val="2"/>
        <scheme val="minor"/>
      </rPr>
      <t>. AF_12/2015</t>
    </r>
  </si>
  <si>
    <t>POÇO VISITA CONCRETO ARMADO P/COLETOR ÁGUAS PLUVIAIS</t>
  </si>
  <si>
    <t>POCO VISITA AG PLUV:CONC ARM 1X1X1,40M COLETOR D=40 A 50CM PAREDE E=15CM BASE CONC FCK=10MPA REVEST C/ARG CIM/AREIA 1:4 INCL FORN TODOS MATERIAIS</t>
  </si>
  <si>
    <t>74124/001</t>
  </si>
  <si>
    <t>un</t>
  </si>
  <si>
    <t>POCO VISITA AG PLUV:CONC ARM 1,10X1,10X1,40M COLETOR D=60CM PAREDE E=15CM BASE CONC FCK=10MPA REVEST C/ARG CIM/AREIA 1:4 INCL FORN TODOS MATERIAIS</t>
  </si>
  <si>
    <t>74124/002</t>
  </si>
  <si>
    <t>POCO VISITA AG PLUV:CONC ARM 1,20X1,20X1,40M COLETOR D=70CM PAREDE E=15CM BASE CONC FCK=10MPA REVEST C/ARG CIM/AREIA 1:4 INCL FORN TODOS MATERIAIS</t>
  </si>
  <si>
    <t>74124/003</t>
  </si>
  <si>
    <t>POCO VISITA AG PLUV:CONC ARM 1,30X1,30X1,40M COLETOR D=80CM PAREDE E=15CM BASE CONC FCK=10MPA REVEST C/ARG CIM/AREIA 1:4 INCL FORN TODOS MATERIAIS</t>
  </si>
  <si>
    <t>74124/004</t>
  </si>
  <si>
    <t>POCO VISITA CONCRETO ARMADO P/AG PLUV 1,40X1,40X1,50M COLETOR D=90CM PAREDE E=15CM BASE CONCRETO FCK=10MPA REVESTIDO C/ARG CIM/AREIA 1:4 INCL FORN TODOS MATERIAIS</t>
  </si>
  <si>
    <t>74124/005</t>
  </si>
  <si>
    <t>74124/006</t>
  </si>
  <si>
    <t>POCO VISITA AG PLUV:CONC ARM 1,50X1,50X1,60M COLETOR D=1M PA REDE E=15CM BASE CONC FCK=10MPA REVEST C/ARG CIM/AREIA 1:4 INCL FORN TODOS MATERIAIS</t>
  </si>
  <si>
    <t>TUBO CONCRETO SIMPLES (FORNECIMENTO E ASSENTAMENTO)</t>
  </si>
  <si>
    <t>BOCA DE LOBO</t>
  </si>
  <si>
    <t>MOBILIZAÇÃO E DESMOBILIZAÇÃO DE EQUIPAMENTOS</t>
  </si>
  <si>
    <t>ENSAIOS DE BASE ESTABILIZADA GRANULOMETRICAMENTE</t>
  </si>
  <si>
    <t>LIMPEZA SUPERFICIAL DA CAMADA VEGETAL EM JAZIDA</t>
  </si>
  <si>
    <t>73903/001</t>
  </si>
  <si>
    <t>EXPURGO DE JAZIDA (MATERIAL VEGETAL, OU INSERVÍVEL, EXCETO LAMA)</t>
  </si>
  <si>
    <t>73903/002</t>
  </si>
  <si>
    <r>
      <t xml:space="preserve">ESCORAMENTO DE VALA, TIPO DESCONTÍNUO, COM </t>
    </r>
    <r>
      <rPr>
        <b/>
        <sz val="11"/>
        <rFont val="Calibri"/>
        <family val="2"/>
        <scheme val="minor"/>
      </rPr>
      <t>PROFUNDIDADE DE 
0 A 1,5 M</t>
    </r>
    <r>
      <rPr>
        <sz val="11"/>
        <rFont val="Calibri"/>
        <family val="2"/>
        <scheme val="minor"/>
      </rPr>
      <t>,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>, EM LOCAL COM NÍVEL ALTO DE INTERFERÊNCIA. AF_06/2016</t>
    </r>
  </si>
  <si>
    <r>
      <t xml:space="preserve">ESCORAMENTO DE VALA, TIPO DESCONTÍNUO, COM </t>
    </r>
    <r>
      <rPr>
        <b/>
        <sz val="11"/>
        <rFont val="Calibri"/>
        <family val="2"/>
        <scheme val="minor"/>
      </rPr>
      <t>PROFUNDIDADE DE 
0 A 1,5 M</t>
    </r>
    <r>
      <rPr>
        <sz val="11"/>
        <rFont val="Calibri"/>
        <family val="2"/>
        <scheme val="minor"/>
      </rPr>
      <t>,</t>
    </r>
    <r>
      <rPr>
        <b/>
        <sz val="11"/>
        <rFont val="Calibri"/>
        <family val="2"/>
        <scheme val="minor"/>
      </rPr>
      <t>LARGURA MAIOR OU IGUAL A 1,5 M E MENOR QUE 2,5 M</t>
    </r>
    <r>
      <rPr>
        <sz val="11"/>
        <rFont val="Calibri"/>
        <family val="2"/>
        <scheme val="minor"/>
      </rPr>
      <t>, EM LOCAL COM NÍVEL ALTO DE INTERFERÊNCIA. AF_06/2016</t>
    </r>
  </si>
  <si>
    <t>ESCORAMENTO DE VALA, TIPO DESCONTÍNUO, COM PROFUNDIDADE DE 1,5 M A 3,0M, LARGURA MENOR QUE 1,5 M, EM LOCAL COM NÍVEL ALTO DE INTERFERÊNCIA.AF_06/2016</t>
  </si>
  <si>
    <r>
      <t xml:space="preserve">ESCORAMENTO DE VALA, TIPO DESCONTÍNUO, COM </t>
    </r>
    <r>
      <rPr>
        <b/>
        <sz val="11"/>
        <rFont val="Calibri"/>
        <family val="2"/>
        <scheme val="minor"/>
      </rPr>
      <t>PROFUNDIDADE DE 1,5 A 3,0M, LARGURA MAIOR OU IGUAL A 1,5 M E MENOR QUE 2,5 M</t>
    </r>
    <r>
      <rPr>
        <sz val="11"/>
        <rFont val="Calibri"/>
        <family val="2"/>
        <scheme val="minor"/>
      </rPr>
      <t>, EM LOCAL COM NÍVEL ALTO DE INTERFERÊNCIA. AF_06/2016</t>
    </r>
  </si>
  <si>
    <r>
      <t xml:space="preserve">ESCORAMENTO DE VALA, TIPO DESCONTÍNUO, COM </t>
    </r>
    <r>
      <rPr>
        <b/>
        <sz val="11"/>
        <rFont val="Calibri"/>
        <family val="2"/>
        <scheme val="minor"/>
      </rPr>
      <t>PROFUNDIDADE DE 
0 A 1,5M, LARGURA MENOR QUE 1,5 M</t>
    </r>
    <r>
      <rPr>
        <sz val="11"/>
        <rFont val="Calibri"/>
        <family val="2"/>
        <scheme val="minor"/>
      </rPr>
      <t>, EM LOCAL COM NÍVEL BAIXO DE INTERFERÊNCIA. AF_06/2016</t>
    </r>
  </si>
  <si>
    <r>
      <t xml:space="preserve">ESCORAMENTO DE VALA, TIPO DESCONTÍNUO, COM </t>
    </r>
    <r>
      <rPr>
        <b/>
        <sz val="11"/>
        <rFont val="Calibri"/>
        <family val="2"/>
        <scheme val="minor"/>
      </rPr>
      <t>PROFUNDIDADE DE 
0 A 1,5 M, LARGURA MAIOR OU IGUAL A 1,5M E MENOR QUE 2,5M</t>
    </r>
    <r>
      <rPr>
        <sz val="11"/>
        <rFont val="Calibri"/>
        <family val="2"/>
        <scheme val="minor"/>
      </rPr>
      <t>, EM LOCAL COM NÍVEL BAIXO DE INTERFERÊNCIA. AF_06/2016</t>
    </r>
  </si>
  <si>
    <r>
      <t xml:space="preserve">ESCORAMENTO DE VALA, TIPO DESCONTÍNUO, COM </t>
    </r>
    <r>
      <rPr>
        <b/>
        <sz val="11"/>
        <rFont val="Calibri"/>
        <family val="2"/>
        <scheme val="minor"/>
      </rPr>
      <t>PROFUNDIDADE DE 1,5 M A 3,0M, LARGURA MENOR QUE 1,5 M</t>
    </r>
    <r>
      <rPr>
        <sz val="11"/>
        <rFont val="Calibri"/>
        <family val="2"/>
        <scheme val="minor"/>
      </rPr>
      <t>, EM LOCAL COM NÍVEL BAIXO DE INTERFERÊNCIA. AF_06/2016</t>
    </r>
  </si>
  <si>
    <r>
      <t xml:space="preserve">ESCORAMENTO DE VALA, TIPO DESCONTÍNUO, COM </t>
    </r>
    <r>
      <rPr>
        <b/>
        <sz val="11"/>
        <rFont val="Calibri"/>
        <family val="2"/>
        <scheme val="minor"/>
      </rPr>
      <t>PROFUNDIDADE DE 1,5 A 3,0M , LARGURA MAIOR OU IGUAL A 1,5 M E MENOR QUE 2,5 M</t>
    </r>
    <r>
      <rPr>
        <sz val="11"/>
        <rFont val="Calibri"/>
        <family val="2"/>
        <scheme val="minor"/>
      </rPr>
      <t>, EM LOCAL COM NÍVEL BAIXO DE INTERFERÊNCIA. AF_06/2016</t>
    </r>
  </si>
  <si>
    <t>ATERRO/REATERRO DE VALAS COM OU S/COMPACTACAO</t>
  </si>
  <si>
    <t>UMEDECIMENTO DE MATERIAL PARA FECHAMENTO DE VALAS.</t>
  </si>
  <si>
    <r>
      <t xml:space="preserve">REATERRO MECANIZADO DE VALA COM </t>
    </r>
    <r>
      <rPr>
        <b/>
        <sz val="11"/>
        <rFont val="Calibri"/>
        <family val="2"/>
        <scheme val="minor"/>
      </rPr>
      <t>RETROESCAVADEIRA</t>
    </r>
    <r>
      <rPr>
        <sz val="11"/>
        <rFont val="Calibri"/>
        <family val="2"/>
        <scheme val="minor"/>
      </rPr>
      <t xml:space="preserve"> (CAPACIDADE DA CAÇAMBA DA RETRO: 0,26 M³ / POTÊNCIA: 88 HP), </t>
    </r>
    <r>
      <rPr>
        <b/>
        <sz val="11"/>
        <rFont val="Calibri"/>
        <family val="2"/>
        <scheme val="minor"/>
      </rPr>
      <t>LARGURA ATÉ 0,8 M, PROFUNDIDADE ATÉ 1,5 M</t>
    </r>
    <r>
      <rPr>
        <sz val="11"/>
        <rFont val="Calibri"/>
        <family val="2"/>
        <scheme val="minor"/>
      </rPr>
      <t>, COM SOLO (SEM SUBSTITUIÇÃO) DE 1ª CATEGORIA EM LOCAIS COM ALTO NÍVEL DE INTERFERÊNCIA. AF_04/2016</t>
    </r>
  </si>
  <si>
    <r>
      <t xml:space="preserve">REATERRO MECANIZADO DE VALA COM </t>
    </r>
    <r>
      <rPr>
        <b/>
        <sz val="11"/>
        <rFont val="Calibri"/>
        <family val="2"/>
        <scheme val="minor"/>
      </rPr>
      <t>RETROESCAVADEIRA</t>
    </r>
    <r>
      <rPr>
        <sz val="11"/>
        <rFont val="Calibri"/>
        <family val="2"/>
        <scheme val="minor"/>
      </rPr>
      <t xml:space="preserve"> (CAPACIDADE DA CAÇAMBA DA RETRO: 0,26 M³ / POTÊNCIA: 88 HP), </t>
    </r>
    <r>
      <rPr>
        <b/>
        <sz val="11"/>
        <rFont val="Calibri"/>
        <family val="2"/>
        <scheme val="minor"/>
      </rPr>
      <t>LARGURA DE 0,8 A 1,5 M, PROFUNDIDADE ATÉ 1,5 M</t>
    </r>
    <r>
      <rPr>
        <sz val="11"/>
        <rFont val="Calibri"/>
        <family val="2"/>
        <scheme val="minor"/>
      </rPr>
      <t>, COM SOLO (SEM SUBSTITUIÇÃO) DE 1ª CATEGORIA EM LOCAIS COM ALTO NÍVEL DE INTERFERÊNCIA. AF_04/2016</t>
    </r>
  </si>
  <si>
    <r>
      <t xml:space="preserve">REATERRO MECANIZADO DE VALA COM </t>
    </r>
    <r>
      <rPr>
        <b/>
        <sz val="11"/>
        <rFont val="Calibri"/>
        <family val="2"/>
        <scheme val="minor"/>
      </rPr>
      <t>RETROESCAVADEIRA</t>
    </r>
    <r>
      <rPr>
        <sz val="11"/>
        <rFont val="Calibri"/>
        <family val="2"/>
        <scheme val="minor"/>
      </rPr>
      <t xml:space="preserve"> (CAPACIDADE DA CAÇAMBA DA RETRO: 0,26 M³ / POTÊNCIA: 88 HP), </t>
    </r>
    <r>
      <rPr>
        <b/>
        <sz val="11"/>
        <rFont val="Calibri"/>
        <family val="2"/>
        <scheme val="minor"/>
      </rPr>
      <t>LARGURA ATÉ 0,8 M, PROFUNDIDADE DE 1,5 A 3,0 M</t>
    </r>
    <r>
      <rPr>
        <sz val="11"/>
        <rFont val="Calibri"/>
        <family val="2"/>
        <scheme val="minor"/>
      </rPr>
      <t>, COM SOLO (SEM SUBSTITUIÇÃO) DE 1ª CATEGORIA EM LOCAIS COM ALTO NÍVEL DE INTERFERÊNCIA. AF_04/2016</t>
    </r>
  </si>
  <si>
    <r>
      <t xml:space="preserve">REATERRO MECANIZADO DE VALA COM </t>
    </r>
    <r>
      <rPr>
        <b/>
        <sz val="11"/>
        <rFont val="Calibri"/>
        <family val="2"/>
        <scheme val="minor"/>
      </rPr>
      <t>RETROESCAVADEIRA</t>
    </r>
    <r>
      <rPr>
        <sz val="11"/>
        <rFont val="Calibri"/>
        <family val="2"/>
        <scheme val="minor"/>
      </rPr>
      <t xml:space="preserve"> (CAPACIDADE DA CAÇAMBA DA RETRO: 0,26 M³ / POTÊNCIA: 88 HP), </t>
    </r>
    <r>
      <rPr>
        <b/>
        <sz val="11"/>
        <rFont val="Calibri"/>
        <family val="2"/>
        <scheme val="minor"/>
      </rPr>
      <t>LARGURA DE 0,8 A 1,5 M, PROFUNDIDADE DE 1,5 A 3,0 M</t>
    </r>
    <r>
      <rPr>
        <sz val="11"/>
        <rFont val="Calibri"/>
        <family val="2"/>
        <scheme val="minor"/>
      </rPr>
      <t>, COM SOLO (SEM SUBSTITUIÇÃO) DE 1ª CATEGORIA EM LOCAIS COM ALTO NÍVEL DE INTERFERÊNCIA. AF_04/2016</t>
    </r>
  </si>
  <si>
    <r>
      <t xml:space="preserve">REATERRO MECANIZADO DE VALA COM </t>
    </r>
    <r>
      <rPr>
        <b/>
        <sz val="11"/>
        <rFont val="Calibri"/>
        <family val="2"/>
        <scheme val="minor"/>
      </rPr>
      <t>RETROESCAVADEIRA</t>
    </r>
    <r>
      <rPr>
        <sz val="11"/>
        <rFont val="Calibri"/>
        <family val="2"/>
        <scheme val="minor"/>
      </rPr>
      <t xml:space="preserve"> (CAPACIDADE DA CAÇAMBA DA RETRO: 0,26 M³ / POTÊNCIA: 88 HP), </t>
    </r>
    <r>
      <rPr>
        <b/>
        <sz val="11"/>
        <rFont val="Calibri"/>
        <family val="2"/>
        <scheme val="minor"/>
      </rPr>
      <t>LARGURA ATÉ 0,8 M, PROFUNDIDADE ATÉ 1,5 M</t>
    </r>
    <r>
      <rPr>
        <sz val="11"/>
        <rFont val="Calibri"/>
        <family val="2"/>
        <scheme val="minor"/>
      </rPr>
      <t>, COM SOLO (SEM SUBSTITUIÇÃO) DE 1ª CATEGORIA EM LOCAIS COM BAIXO NÍVEL DE INTERFERÊNCIA. AF_04/2016</t>
    </r>
  </si>
  <si>
    <r>
      <t xml:space="preserve">REATERRO MECANIZADO DE VALA COM </t>
    </r>
    <r>
      <rPr>
        <b/>
        <sz val="11"/>
        <rFont val="Calibri"/>
        <family val="2"/>
        <scheme val="minor"/>
      </rPr>
      <t>RETROESCAVADEIRA</t>
    </r>
    <r>
      <rPr>
        <sz val="11"/>
        <rFont val="Calibri"/>
        <family val="2"/>
        <scheme val="minor"/>
      </rPr>
      <t xml:space="preserve"> (CAPACIDADE DA CAÇAMBA DA RETRO: 0,26 M³ / POTÊNCIA: 88 HP), </t>
    </r>
    <r>
      <rPr>
        <b/>
        <sz val="11"/>
        <rFont val="Calibri"/>
        <family val="2"/>
        <scheme val="minor"/>
      </rPr>
      <t>LARGURA DE 0,8 A 1,5 M, PROFUNDIDADE ATÉ 1,5 M</t>
    </r>
    <r>
      <rPr>
        <sz val="11"/>
        <rFont val="Calibri"/>
        <family val="2"/>
        <scheme val="minor"/>
      </rPr>
      <t>, COM SOLO (SEM SUBSTITUIÇÃO) DE 1ª CATEGORIA EM LOCAIS COM BAIXO NÍVEL DE INTERFERÊNCIA. AF_04/2016</t>
    </r>
  </si>
  <si>
    <r>
      <t xml:space="preserve">REATERRO MECANIZADO DE VALA COM </t>
    </r>
    <r>
      <rPr>
        <b/>
        <sz val="11"/>
        <rFont val="Calibri"/>
        <family val="2"/>
        <scheme val="minor"/>
      </rPr>
      <t>RETROESCAVADEIRA</t>
    </r>
    <r>
      <rPr>
        <sz val="11"/>
        <rFont val="Calibri"/>
        <family val="2"/>
        <scheme val="minor"/>
      </rPr>
      <t xml:space="preserve"> (CAPACIDADE DA CAÇAMBA DA RETRO: 0,26 M³ / POTÊNCIA: 88 HP), </t>
    </r>
    <r>
      <rPr>
        <b/>
        <sz val="11"/>
        <rFont val="Calibri"/>
        <family val="2"/>
        <scheme val="minor"/>
      </rPr>
      <t>LARGURA ATÉ 0,8 M, PROFUNDIDADE DE 1,5 A 3,0 M</t>
    </r>
    <r>
      <rPr>
        <sz val="11"/>
        <rFont val="Calibri"/>
        <family val="2"/>
        <scheme val="minor"/>
      </rPr>
      <t>, COM SOLO (SEM SUBSTITUIÇÃO) DE 1ª CATEGORIA EM LOCAIS COM BAIXO NÍVEL DE INTERFERÊNCIA. AF_04/2016</t>
    </r>
  </si>
  <si>
    <r>
      <t xml:space="preserve">REATERRO MECANIZADO DE VALA COM </t>
    </r>
    <r>
      <rPr>
        <b/>
        <sz val="11"/>
        <rFont val="Calibri"/>
        <family val="2"/>
        <scheme val="minor"/>
      </rPr>
      <t>RETROESCAVADEIRA</t>
    </r>
    <r>
      <rPr>
        <sz val="11"/>
        <rFont val="Calibri"/>
        <family val="2"/>
        <scheme val="minor"/>
      </rPr>
      <t xml:space="preserve"> (CAPACIDADE DA CAÇAMBA DA RETRO: 0,26 M³ / POTÊNCIA: 88 HP), </t>
    </r>
    <r>
      <rPr>
        <b/>
        <sz val="11"/>
        <rFont val="Calibri"/>
        <family val="2"/>
        <scheme val="minor"/>
      </rPr>
      <t>LARGURA DE 0,8 A 1,5 M, PROFUNDIDADE DE 1,5 A 3,0 M</t>
    </r>
    <r>
      <rPr>
        <sz val="11"/>
        <rFont val="Calibri"/>
        <family val="2"/>
        <scheme val="minor"/>
      </rPr>
      <t>, COM SOLO (SEM SUBSTITUIÇÃO) DE 1ª CATEGORIA EM LOCAIS COM BAIXO NÍVEL DE INTERFERÊNCIA. AF_04/2016</t>
    </r>
  </si>
  <si>
    <t>REATERRO MANUAL DE VALAS COM COMPACTAÇÃO MECANIZADA. AF_04/2016</t>
  </si>
  <si>
    <t>REATERRO MANUAL APILOADO COM SOQUETE. AF_10/2017</t>
  </si>
  <si>
    <t>ATERRO MANUAL DE VALAS COM SOLO ARGILO-ARENOSO E COMPACTAÇÃO MECANIZADA. AF_05/2016</t>
  </si>
  <si>
    <t>8.4</t>
  </si>
  <si>
    <t>8.5</t>
  </si>
  <si>
    <t>PISO TÁTIL DISRECIONAL E/OU ALERTA DE CONCRETO COLORIDO PARA DEFICIENTES VISUAIS, DIMENSÕES 20X20CM, APLICADO COM ARGAMASSA INDUSTRIALIZADA AC-II, REJUNTADO, EXCLUSIVE REGULARIZAÇÃO DE BASE.</t>
  </si>
  <si>
    <t>UNIDADE</t>
  </si>
  <si>
    <t>CUSTO 
UNITÁRIO</t>
  </si>
  <si>
    <t>CUSTO 
PARCIAL</t>
  </si>
  <si>
    <t>CUSTO 
TOTAL</t>
  </si>
  <si>
    <t>SICRO
5213417</t>
  </si>
  <si>
    <t>4.9</t>
  </si>
  <si>
    <t>SICRO
5213852</t>
  </si>
  <si>
    <t>SICRO
5213441</t>
  </si>
  <si>
    <t>FORNECIMENTO E IMPLANTAÇÃO DE PLACA DE REGULAMENTAÇÃO EM AÇO D = 0,80m - PELÍCULA RETRORREFLEXIVA TIPO I e SI.</t>
  </si>
  <si>
    <t>FORNECIMENTO E IMPLANTAÇÃO DE SUPORTE METÁLICO GALVANIZADO PARA PLACA DE REGULAMENTAÇÃO - D = 0,80m.</t>
  </si>
  <si>
    <t>CONFECÇÃO DE PLACA EM AÇO N°16 GALVANIZADO, COM PELÍCULA 
RETRORREFLEXIVA TIPO I + III.</t>
  </si>
  <si>
    <t>PLACA ESMALTADA PARA IDENTIFICAÇÃO NR DE RUA, DIMENSÕES 45X25cm.</t>
  </si>
  <si>
    <t>SICRO
5213863</t>
  </si>
  <si>
    <t>FORNECIMENTO E IMPLANTAÇÃO DE SUPORTE METÁLICO GALVANIZADO PARA PLACA DE ADVERTÊNCIA - LADO DE 0,60m.</t>
  </si>
  <si>
    <t>FORNECIMENTO E IMPLANTAÇÃO DE PLACA DE ADVERTÊNCIA EM AÇO, LADO DE 0,60m - PELÍCULA RETRORREFLEXIVA TIPO I e SI.</t>
  </si>
  <si>
    <t>SICRO
5213464</t>
  </si>
  <si>
    <t>3.11</t>
  </si>
  <si>
    <t>3.12</t>
  </si>
  <si>
    <t>3.13</t>
  </si>
  <si>
    <t>5.8</t>
  </si>
  <si>
    <t>5.9</t>
  </si>
  <si>
    <t>7.9</t>
  </si>
  <si>
    <t>7.10</t>
  </si>
  <si>
    <t>7.11</t>
  </si>
  <si>
    <t>7.12</t>
  </si>
  <si>
    <t>7.13</t>
  </si>
  <si>
    <t>8.1.1</t>
  </si>
  <si>
    <t>8.1.2</t>
  </si>
  <si>
    <t>8.1.3</t>
  </si>
  <si>
    <t>8.1.4</t>
  </si>
  <si>
    <t>8.1.5</t>
  </si>
  <si>
    <t>8.1.6</t>
  </si>
  <si>
    <t>8.1.7</t>
  </si>
  <si>
    <t>8.1.8</t>
  </si>
  <si>
    <t>8.2.1</t>
  </si>
  <si>
    <t>8.2.2</t>
  </si>
  <si>
    <t>8.2.3</t>
  </si>
  <si>
    <t>8.2.4</t>
  </si>
  <si>
    <t>8.2.5</t>
  </si>
  <si>
    <t>8.2.6</t>
  </si>
  <si>
    <t>8.2.7</t>
  </si>
  <si>
    <t>8.2.8</t>
  </si>
  <si>
    <t>8.2.9</t>
  </si>
  <si>
    <t>8.2.10</t>
  </si>
  <si>
    <t>8.2.11</t>
  </si>
  <si>
    <t>8.2.12</t>
  </si>
  <si>
    <t>8.2.13</t>
  </si>
  <si>
    <t>8.2.14</t>
  </si>
  <si>
    <t>8.2.15</t>
  </si>
  <si>
    <t>8.2.16</t>
  </si>
  <si>
    <t>8.3.1</t>
  </si>
  <si>
    <t>8.3.2</t>
  </si>
  <si>
    <t>8.3.3</t>
  </si>
  <si>
    <t>8.3.4</t>
  </si>
  <si>
    <t>8.4.1</t>
  </si>
  <si>
    <t>8.4.2</t>
  </si>
  <si>
    <t>8.4.3</t>
  </si>
  <si>
    <t>8.4.4</t>
  </si>
  <si>
    <t>8.4.5</t>
  </si>
  <si>
    <t>8.4.6</t>
  </si>
  <si>
    <t>8.4.7</t>
  </si>
  <si>
    <t>8.4.8</t>
  </si>
  <si>
    <t>8.4.9</t>
  </si>
  <si>
    <t>8.4.10</t>
  </si>
  <si>
    <t>8.4.11</t>
  </si>
  <si>
    <t>8.4.12</t>
  </si>
  <si>
    <t>8.4.13</t>
  </si>
  <si>
    <t>8.4.14</t>
  </si>
  <si>
    <t>8.4.15</t>
  </si>
  <si>
    <t>8.4.16</t>
  </si>
  <si>
    <t>8.5.1</t>
  </si>
  <si>
    <t>8.5.2</t>
  </si>
  <si>
    <t>8.5.3</t>
  </si>
  <si>
    <t>8.5.4</t>
  </si>
  <si>
    <t>8.5.5</t>
  </si>
  <si>
    <t>8.5.6</t>
  </si>
  <si>
    <t>8.5.7</t>
  </si>
  <si>
    <t>8.5.8</t>
  </si>
  <si>
    <t>8.5.9</t>
  </si>
  <si>
    <t>8.5.10</t>
  </si>
  <si>
    <t>8.5.11</t>
  </si>
  <si>
    <t>8.5.12</t>
  </si>
  <si>
    <t>8.5.13</t>
  </si>
  <si>
    <t>8.5.14</t>
  </si>
  <si>
    <t>8.6</t>
  </si>
  <si>
    <t>8.6.1</t>
  </si>
  <si>
    <t>8.6.2</t>
  </si>
  <si>
    <t>8.6.3</t>
  </si>
  <si>
    <t>8.6.4</t>
  </si>
  <si>
    <t>8.6.5</t>
  </si>
  <si>
    <t>8.6.6</t>
  </si>
  <si>
    <t>8.7.1</t>
  </si>
  <si>
    <t>8.7.2</t>
  </si>
  <si>
    <t>8.7.3</t>
  </si>
  <si>
    <t>8.7.4</t>
  </si>
  <si>
    <t>8.7.5</t>
  </si>
  <si>
    <t>8.7.6</t>
  </si>
  <si>
    <t>8.7.7</t>
  </si>
  <si>
    <t>8.7.8</t>
  </si>
  <si>
    <t>8.7.9</t>
  </si>
  <si>
    <t>8.7.10</t>
  </si>
  <si>
    <t>8.7.11</t>
  </si>
  <si>
    <t>8.8</t>
  </si>
  <si>
    <t>8.8.1</t>
  </si>
  <si>
    <t>8.7</t>
  </si>
  <si>
    <t>9.3</t>
  </si>
  <si>
    <t>9.4</t>
  </si>
  <si>
    <t>9.5</t>
  </si>
  <si>
    <t>11.1</t>
  </si>
  <si>
    <t>11.2</t>
  </si>
  <si>
    <t>11.3</t>
  </si>
  <si>
    <t>11.4</t>
  </si>
  <si>
    <t>11.5</t>
  </si>
  <si>
    <t>11.6</t>
  </si>
  <si>
    <t>11.7</t>
  </si>
  <si>
    <t>2.1</t>
  </si>
  <si>
    <t>2.2</t>
  </si>
  <si>
    <t>CARGA, MANOBRAS E DESCARGA DE AREIA, BRITA, PEDRA DE MÃO E SOLOS COM CAMINHÃO BASCULANTE 6 M3 (DESCARGA LIVRE)</t>
  </si>
  <si>
    <t>DRENAGEM SUPERFICIAL - GUIAS E SARJETAS</t>
  </si>
  <si>
    <t xml:space="preserve"> </t>
  </si>
  <si>
    <t>TRANSPORTE COM CAMINHÃO BASCULANTE DE 10 M3, EM VIA URBANA PAVIMENTADA, DMT ACIMA DE 30KM (UNIDADE: M3XKM). AF_04/2016</t>
  </si>
  <si>
    <t>6.6</t>
  </si>
  <si>
    <t>6.7</t>
  </si>
  <si>
    <t>74021/3</t>
  </si>
  <si>
    <t>ENSAIOS DE REGULARIZACAO DO SUBLEITO</t>
  </si>
  <si>
    <t>74021/6</t>
  </si>
  <si>
    <t>73847/001</t>
  </si>
  <si>
    <t>mês</t>
  </si>
  <si>
    <t>ITEM</t>
  </si>
  <si>
    <t>DESCRIÇÃO DO ITEM</t>
  </si>
  <si>
    <t>PERÍODO</t>
  </si>
  <si>
    <t>30 DIAS</t>
  </si>
  <si>
    <t>60 DIAS</t>
  </si>
  <si>
    <t>90 DIAS</t>
  </si>
  <si>
    <t>120 DIAS</t>
  </si>
  <si>
    <t>VALOR (R$)</t>
  </si>
  <si>
    <t>%</t>
  </si>
  <si>
    <t>VALOR DO MÊS</t>
  </si>
  <si>
    <t>VALOR ACUMULADO</t>
  </si>
  <si>
    <t>COMPOSIÇÃO 01</t>
  </si>
  <si>
    <t>MOBILIZAÇÃO E DESMOBILIZAÇÃO</t>
  </si>
  <si>
    <t>EQUIPAMENTOS DE GRANDE PORTE</t>
  </si>
  <si>
    <t>ORIGEM</t>
  </si>
  <si>
    <t>DESTINO</t>
  </si>
  <si>
    <t>PREÇO UNITÁRIO</t>
  </si>
  <si>
    <t>PREÇO TOTAL</t>
  </si>
  <si>
    <t>FONTE</t>
  </si>
  <si>
    <t>TRANSPORTADOR</t>
  </si>
  <si>
    <t>1.2</t>
  </si>
  <si>
    <t>1.3</t>
  </si>
  <si>
    <t>Cavalo mecânico com semi-reboque e capacidade de 35 t - 210 kW</t>
  </si>
  <si>
    <t>E9665</t>
  </si>
  <si>
    <t>Condução por conta própria</t>
  </si>
  <si>
    <t>ROLO COMPACTADOR VIBRATÓRIO DE UM CILINDRO AÇO LISO, POTÊNCIA 80 HP, PESO OPERACIONAL MÁXIMO 8,1 T, IMPACTO DINÂMICO 16,15 / 9,5 T, LARGURA DE TRABALHO 1,68 M - CHP DIURNO. AF_06/2014</t>
  </si>
  <si>
    <t>ROLO COMPACTADOR VIBRATÓRIO PÉ DE CARNEIRO PARA SOLOS, POTÊNCIA 80 HP, PESO OPERACIONAL SEM/COM LASTRO 7,4 / 8,8 T, LARGURA DE TRABALHO 1,68 M - CHI DIURNO. AF_02/2016</t>
  </si>
  <si>
    <t>ROLO COMPACTADOR PE DE CARNEIRO VIBRATORIO, POTENCIA 125 HP, PESO OPERACIONAL SEM/COM LASTRO 11,95 / 13,30 T, IMPACTO DINAMICO 38,5 / 22,5 T, LARGURA DE TRABALHO 2,15 M - CHP DIURNO. AF_06/2014</t>
  </si>
  <si>
    <t>ROLO COMPACTADOR DE PNEUS ESTÁTICO, PRESSÃO VARIÁVEL, POTÊNCIA 111 HP, PESO SEM/COM LASTRO 9,5 / 26 T, LARGURA DE TRABALHO 1,90 M - CHP DIURNO. AF_07/2014</t>
  </si>
  <si>
    <t>ROLO COMPACTADOR DE PNEUS, ESTATICO, PRESSAO VARIAVEL, POTENCIA 110 HP, PESO SEM/COM LASTRO 10,8/27 T, LARGURA DE ROLAGEM 2,30 M - CHP DIURNO. AF_06/2017</t>
  </si>
  <si>
    <t>ROLO COMPACTADOR VIBRATÓRIO TANDEM AÇO LISO, POTÊNCIA 58 HP, PESO SEM/COM LASTRO 6,5 / 9,4 T, LARGURA DE TRABALHO 1,2 M - CHP DIURNO. AF_06/2014</t>
  </si>
  <si>
    <t>ROLO COMPACTADOR VIBRATORIO TANDEM, ACO LISO, POTENCIA 125 HP, PESO SEM/COM LASTRO 10,20/11,65 T, LARGURA DE TRABALHO 1,73 M - CHP DIURNO. AF_11/2016</t>
  </si>
  <si>
    <t>PÁ CARREGADEIRA SOBRE RODAS, POTÊNCIA 197 HP, CAPACIDADE DA CAÇAMBA 2,5 A 3,5 M3, PESO OPERACIONAL 18338 KG - CHP DIURNO. AF_06/2014</t>
  </si>
  <si>
    <t>TRATOR DE ESTEIRAS, POTÊNCIA 347 HP, PESO OPERACIONAL 38,5 T, COM LÂMINA 8,70 M3 - CHP DIURNO. AF_06/2014</t>
  </si>
  <si>
    <t>TRATOR DE ESTEIRAS, POTÊNCIA 150 HP, PESO OPERACIONAL 16,7 T, COM RODA MOTRIZ ELEVADA E LÂMINA 3,18 M3 - CHP DIURNO. AF_06/2014</t>
  </si>
  <si>
    <t>TRATOR DE PNEUS, POTÊNCIA 85 CV, TRAÇÃO 4X4, PESO COM LASTRO DE 4.675 KG - CHP DIURNO. AF_06/2014</t>
  </si>
  <si>
    <t>MOTONIVELADORA POTÊNCIA BÁSICA LÍQUIDA (PRIMEIRA MARCHA) 125 HP, PESO BRUTO 13032 KG, LARGURA DA LÂMINA DE 3,7 M - CHP DIURNO. AF_06/2014</t>
  </si>
  <si>
    <t>GRADE DE DISCO REBOCÁVEL COM 20 DISCOS 24" X 6 MM COM PNEUS PARA TRANSPORTE - CHP DIURNO. AF_06/2014</t>
  </si>
  <si>
    <t>VASSOURA MECÂNICA REBOCÁVEL COM ESCOVA CILÍNDRICA, LARGURA ÚTIL DE VARRIMENTO DE 2,44 M - CHP DIURNO. AF_06/2014</t>
  </si>
  <si>
    <t>DISTRIBUIDOR DE AGREGADOS AUTOPROPELIDO, CAP 3 M3, A DIESEL, POTÊNCIA 176CV - CHP DIURNO. AF_07/2016</t>
  </si>
  <si>
    <t>ESPARGIDOR DE ASFALTO PRESSURIZADO, TANQUE 6 M3 COM ISOLAÇÃO TÉRMICA, AQUECIDO COM 2 MAÇARICOS, COM BARRA ESPARGIDORA 3,60 M, MONTADO SOBRE CAMINHÃO TOCO, PBT 14.300 KG, POTÊNCIA 185 CV - DIURNO. AF_08/2015</t>
  </si>
  <si>
    <t>CAMINHÃO BASCULANTE 6 M3, PESO BRUTO TOTAL 16.000 KG, CARGA ÚTIL MÁXIMA 13.071 KG, DISTÂNCIA ENTRE EIXOS 4,80 M, POTÊNCIA 230 CV INCLUSIVE CAÇAMBA METÁLICA - CHP DIURNO. AF_06/2014</t>
  </si>
  <si>
    <t>CAMINHÃO BASCULANTE 10 M3, TRUCADO, POTÊNCIA 230 CV, INCLUSIVE CAÇAMBA METÁLICA, COM DISTRIBUIDOR DE AGREGADOS ACOPLADO - CHP DIURNO. AF_02/2017</t>
  </si>
  <si>
    <t>CAMINHÃO BASCULANTE 18 M3, COM CAVALO MECÂNICO DE CAPACIDADE MÁXIMA DE TRAÇÃO COMBINADO DE 45000 KG, POTÊNCIA 330 CV, INCLUSIVE SEMIREBOQUE COM CAÇAMBA METÁLICA - CHP DIURNO. AF_12/2014</t>
  </si>
  <si>
    <t>CAMINHÃO BASCULANTE 14 M3, COM CAVALO MECÂNICO DE CAPACIDADE MÁXIMA DE TRAÇÃO COMBINADO DE 36000 KG, POTÊNCIA 286 CV, INCLUSIVE SEMIREBOQUE COM CAÇAMBA METÁLICA - CHP DIURNO. AF_12/2014</t>
  </si>
  <si>
    <t>CAMINHÃO DE TRANSPORTE DE MATERIAL ASFÁLTICO 30.000 L, COM CAVALO MECÂNICO DE CAPACIDADE MÁXIMA DE TRAÇÃO COMBINADO DE 66.000 KG, POTÊNCIA 360 CV, INCLUSIVE TANQUE DE ASFALTO COM SERPENTINA - CHP DIURNO. AF_08/2015</t>
  </si>
  <si>
    <t>OBS.01:</t>
  </si>
  <si>
    <t>OBS.02:</t>
  </si>
  <si>
    <t>OBS.03:</t>
  </si>
  <si>
    <t>CPU-01</t>
  </si>
  <si>
    <t>CPU-02</t>
  </si>
  <si>
    <t>COMPOSIÇÃO 02</t>
  </si>
  <si>
    <t>ADMINISTRAÇÃO LOCAL</t>
  </si>
  <si>
    <t>HORA/DIA</t>
  </si>
  <si>
    <t>MÃO DE OBRA</t>
  </si>
  <si>
    <t>DIAS/MÊS</t>
  </si>
  <si>
    <t>QUANT. MESES</t>
  </si>
  <si>
    <t>ENGENHEIRO CIVIL DE OBRA PLENO COM ENCARGOS COMPLEMENTARES</t>
  </si>
  <si>
    <t>UNID.</t>
  </si>
  <si>
    <t>H</t>
  </si>
  <si>
    <t>MESTRE DE OBRAS COM ENCARGOS COMPLEMENTARES</t>
  </si>
  <si>
    <t>ENCARREGADO GERAL COM ENCARGOS COMPLEMENTARES</t>
  </si>
  <si>
    <t>PIS</t>
  </si>
  <si>
    <t>COFINS</t>
  </si>
  <si>
    <t>CPRB</t>
  </si>
  <si>
    <t>ISS</t>
  </si>
  <si>
    <t>Notas:</t>
  </si>
  <si>
    <t>2) Alíquota máxima de PIS é de até 1,65% conforme Lei nº10.637/02 em consonância com o Regime de Tributação da Empresa</t>
  </si>
  <si>
    <t>3) Alíquota máxima de COFINS é de 3% conforme inciso XX do art. 10 da Lei nº10.833/03.</t>
  </si>
  <si>
    <t>4) Os percentuais dos itens que compõem analiticamente o BDI são so limites referenciais máximos adotados pela Administração consoante com o art.40 inciso X da Lei 8.666/93.</t>
  </si>
  <si>
    <t xml:space="preserve">Fórmula: </t>
  </si>
  <si>
    <t>Item</t>
  </si>
  <si>
    <t xml:space="preserve">AC = Taxa de Administração Central </t>
  </si>
  <si>
    <t>S e G = Taxas de Seguro e Garantia</t>
  </si>
  <si>
    <t>R = Taxa de Risco</t>
  </si>
  <si>
    <t>DF = Taxa de Despesas Financeiras</t>
  </si>
  <si>
    <t>L = Taxa de Lucro / Remuneração</t>
  </si>
  <si>
    <t>I = Taxa de incidência de Impostos (PIS, COFINS e ISS)</t>
  </si>
  <si>
    <t xml:space="preserve">Impostos </t>
  </si>
  <si>
    <t>Total Impostos =</t>
  </si>
  <si>
    <t>Fórmula para o cálculo de BDI</t>
  </si>
  <si>
    <t>Parcela do BDI - Acórdão 2622/2013 - TCU</t>
  </si>
  <si>
    <t>Obs. Adequado ao Acordão 2622/2013 do TCU:</t>
  </si>
  <si>
    <t>CRONOGRAMA FÍSICO-FINANCEIRO (DESONERADA)</t>
  </si>
  <si>
    <t>CPU-03</t>
  </si>
  <si>
    <t>COMPOSIÇÃO 03</t>
  </si>
  <si>
    <t>PISO TÁTIL DISRECIONAL E/OU ALERTA DE CONCRETO</t>
  </si>
  <si>
    <t>CONSTRUÇÃO DE PAVIMENTO COM TRATAMENTO SUPERFICIAL DUPLO, COM EMULSÃO ASFÁLTICA RR-2C, COM CAPA SELANTE. AF_01/2018</t>
  </si>
  <si>
    <t>ENTRADA PROVISÓRIA DE ENERGIA ELÉTRICA AÉREA TRIFÁSICA 40A EM 
POSTE DE MADEIRA.</t>
  </si>
  <si>
    <t>ALUGUEL CONTAINER/ESCRIT INCL INST ELET LARG=2,20 COMP=6,20M ALT=2,50M CHAPA AÇO C/NERV TRAPEZ FORRO C/ISOL TERMO/ACUSTICO CHASSIS REFORÇ PISO COMPENS NAVAL EXC TRANSP/CARGA/DESCARGA</t>
  </si>
  <si>
    <t>TRANSPORTE COM CAMINHÃO BASCULANTE DE 10 M3, EM VIA URBANA PAVIMENTADA, DMT ATÉ 30 KM (UNIDADE: M3XKM). AF_12/2016</t>
  </si>
  <si>
    <t>CAMINHÃO PIPA 10.000 L TRUCADO, PESO BRUTO TOTAL 23.000 KG, CARGA ÚTIL MÁXIMA 15.935 KG, DISTÂNCIA ENTRE EIXOS 4,8 M, POTÊNCIA 230 CV, INCLUSIVE TANQUE DE AÇO PARA TRANSPORTE DE ÁGUA - CHP DIURNO. AF_06/2014</t>
  </si>
  <si>
    <t>TOTAL GERAL</t>
  </si>
  <si>
    <t>VIBROACABADORA DE ASFALTO SOBRE ESTEIRAS, LARGURA DE PAVIMENTAÇÃO 2,13M A 4,55 M, POTÊNCIA 100 HP CAPACIDADE 400 T/H - CHP DIURNO. AF_11/2014.</t>
  </si>
  <si>
    <t>MEMÓRIA DE CÁLCULO - SERVIÇOS PRELIMINARES</t>
  </si>
  <si>
    <t>SERVIÇO</t>
  </si>
  <si>
    <t>COMPRIMENTO</t>
  </si>
  <si>
    <t>LARGURA</t>
  </si>
  <si>
    <t>ESPESSURA</t>
  </si>
  <si>
    <t xml:space="preserve">QUANTITATIVO FINAL </t>
  </si>
  <si>
    <t>PLACA DE OBRA EM CHAPA DE AÇO GALVANIZADO (MANUAL DE USO DA MARCA DA SUDAM
EM PROJETOS 2015- 2,52x1,68)</t>
  </si>
  <si>
    <t>3.3</t>
  </si>
  <si>
    <t>EXECUÇÃO DE ESCRITÓRIO EM CANTEIRO DE OBRA EM CHAPA DE MADEIRA COMPENSADA, NÃO INCLUSO MOBILIÁRIO E EQUIPAMENTOS. AF_02/2016</t>
  </si>
  <si>
    <t>ENTRADA PROVISÓRIA DE ENERGIA ELÉTRICA AÉREA TRIFÁSICA 40A EM POSTE DE MADEIRA.</t>
  </si>
  <si>
    <t>ALUGUEL CONTAINER/ESCRIT INCL INST ELET LARG=2,20 COMP=6,20M ALT=2,50M CHAPA ACO C/NERV TRAPEZ FORRO C/ISOL TERMO/ACUSTICO CHASSIS REFORC PISO COMPENS NAVAL EXC TRANSP/CARGA/DESCARGA</t>
  </si>
  <si>
    <r>
      <t xml:space="preserve">Neste campo será informado a distância entre o municipio detentor do quipamentos até o canteiro de obras. Lembrando que, de acordo com o Manual do DNIT, Volume 09  - Mobilização e Desmobilização, </t>
    </r>
    <r>
      <rPr>
        <b/>
        <i/>
        <sz val="11"/>
        <color theme="1"/>
        <rFont val="Calibri"/>
        <family val="2"/>
        <scheme val="minor"/>
      </rPr>
      <t>a distância mínima de mobilização e de desmobilização será de 50 km</t>
    </r>
    <r>
      <rPr>
        <i/>
        <sz val="11"/>
        <color theme="1"/>
        <rFont val="Calibri"/>
        <family val="2"/>
        <scheme val="minor"/>
      </rPr>
      <t>.</t>
    </r>
  </si>
  <si>
    <t>MEMÓRIA DE CÁLCULO - TERRAPLENAGEM</t>
  </si>
  <si>
    <t>MEMÓRIA DE CÁLCULO - PAVIMENTAÇÃO</t>
  </si>
  <si>
    <t>MEMÓRIA DE CÁLCULO -TRANSPORTE</t>
  </si>
  <si>
    <t xml:space="preserve">TRANSPORTE COM CAMINHÃO BASCULANTE DE 10 M3, EM VIA URBANA PAVIMENTADA, DMT ATÉ 30 KM (UNIDADE: M3XKM). AF_12/2016
</t>
  </si>
  <si>
    <t>6.8</t>
  </si>
  <si>
    <t>6.9</t>
  </si>
  <si>
    <t>6.10</t>
  </si>
  <si>
    <t>6.11</t>
  </si>
  <si>
    <t>6.12</t>
  </si>
  <si>
    <t>6.13</t>
  </si>
  <si>
    <t>MEMÓRIA DE CÁLCULO -DRENAGEM SUPERFICIAL - GUIAS E SARJETAS</t>
  </si>
  <si>
    <t>DRENAGEM SUPERFICIAL  - BUEIROS E POÇOS DE VISITAS</t>
  </si>
  <si>
    <t>MEMÓRIA DE CÁLCULO  - DRENAGEM SUPERFICIAL POÇO DE VISITA E BOCA DE LOBO</t>
  </si>
  <si>
    <t>QUANTITATIVO</t>
  </si>
  <si>
    <r>
      <t xml:space="preserve">ESCAVAÇÃO MECANIZADA DE </t>
    </r>
    <r>
      <rPr>
        <b/>
        <sz val="11"/>
        <rFont val="Calibri"/>
        <family val="2"/>
        <scheme val="minor"/>
      </rPr>
      <t>VALA COM PROF. ATÉ 1,5 M</t>
    </r>
    <r>
      <rPr>
        <sz val="11"/>
        <rFont val="Calibri"/>
        <family val="2"/>
        <scheme val="minor"/>
      </rPr>
      <t xml:space="preserve"> (MÉDIA ENTRE MONTANTE E JUSANTE/UMA COMPOSIÇÃO POR TRECHO), COM RETROESCAVADEIRA (0,26 M3/88 HP), </t>
    </r>
    <r>
      <rPr>
        <b/>
        <sz val="11"/>
        <rFont val="Calibri"/>
        <family val="2"/>
        <scheme val="minor"/>
      </rPr>
      <t>LARG. MENOR QUE 0,8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EM LOCAIS COM ALTO NÍVEL DE INTERFERÊNCIA</t>
    </r>
    <r>
      <rPr>
        <sz val="11"/>
        <rFont val="Calibri"/>
        <family val="2"/>
        <scheme val="minor"/>
      </rPr>
      <t>. AF_01/2015</t>
    </r>
  </si>
  <si>
    <t>MEMÓRIA DE CÁLCULO - CALÇADAS</t>
  </si>
  <si>
    <t>MEMÓRIA DE CÁLCULO - SINALIZAÇÃO</t>
  </si>
  <si>
    <t>MEMÓRIA DE CÁLCULO - IDENTIFICAÇÃO VIÁRIA</t>
  </si>
  <si>
    <t>ENCARGOS SOCIAIS</t>
  </si>
  <si>
    <t>ENCARGOS SOCIAIS SOBRE A MÃO DE OBRA</t>
  </si>
  <si>
    <t>DESCRIÇÃO</t>
  </si>
  <si>
    <t>COM DESONERAÇÃO</t>
  </si>
  <si>
    <t>HORISTA (%)</t>
  </si>
  <si>
    <t>MENSALISTA (%)</t>
  </si>
  <si>
    <t>GRUPO A</t>
  </si>
  <si>
    <t>A1</t>
  </si>
  <si>
    <t>INSS</t>
  </si>
  <si>
    <t>A2</t>
  </si>
  <si>
    <t xml:space="preserve">SESI </t>
  </si>
  <si>
    <t>A3</t>
  </si>
  <si>
    <t>SENAI</t>
  </si>
  <si>
    <t>A4</t>
  </si>
  <si>
    <t xml:space="preserve">INCRA </t>
  </si>
  <si>
    <t>A5</t>
  </si>
  <si>
    <t xml:space="preserve">SEBRAE </t>
  </si>
  <si>
    <t>A6</t>
  </si>
  <si>
    <t xml:space="preserve">Salário Educação </t>
  </si>
  <si>
    <t>A7</t>
  </si>
  <si>
    <t>Seguro Contra Acidentes de Trabalho</t>
  </si>
  <si>
    <t>A8</t>
  </si>
  <si>
    <t xml:space="preserve">FGTS </t>
  </si>
  <si>
    <t>A9</t>
  </si>
  <si>
    <t xml:space="preserve">SECONCI </t>
  </si>
  <si>
    <t>A</t>
  </si>
  <si>
    <t>Total</t>
  </si>
  <si>
    <t>GRUPO B</t>
  </si>
  <si>
    <t>B1</t>
  </si>
  <si>
    <t xml:space="preserve">Repouso Semanal Remunerado </t>
  </si>
  <si>
    <t>B2</t>
  </si>
  <si>
    <t>Feriados</t>
  </si>
  <si>
    <t>B3</t>
  </si>
  <si>
    <t xml:space="preserve">Auxílio - Enfermidade </t>
  </si>
  <si>
    <t>B4</t>
  </si>
  <si>
    <t xml:space="preserve">13º Salário </t>
  </si>
  <si>
    <t>B5</t>
  </si>
  <si>
    <t>Licença Paternidade</t>
  </si>
  <si>
    <t>B6</t>
  </si>
  <si>
    <t>Faltas Justificadas</t>
  </si>
  <si>
    <t>B7</t>
  </si>
  <si>
    <t xml:space="preserve">Dias de Chuvas </t>
  </si>
  <si>
    <t>B8</t>
  </si>
  <si>
    <t>Auxílio Acidente de Trabalho</t>
  </si>
  <si>
    <t>B9</t>
  </si>
  <si>
    <t xml:space="preserve">Férias Gozadas </t>
  </si>
  <si>
    <t>B10</t>
  </si>
  <si>
    <t>Salário Maternidade</t>
  </si>
  <si>
    <t>B</t>
  </si>
  <si>
    <t>GRUPO C</t>
  </si>
  <si>
    <t>C1</t>
  </si>
  <si>
    <t>Aviso Prévio Indenizado</t>
  </si>
  <si>
    <t>C2</t>
  </si>
  <si>
    <t>Aviso Prévio Trabalhado</t>
  </si>
  <si>
    <t>C3</t>
  </si>
  <si>
    <t>Férias Indenizadas</t>
  </si>
  <si>
    <t>C4</t>
  </si>
  <si>
    <t>Depósito Rescisão Sem Justa Causa</t>
  </si>
  <si>
    <t>C5</t>
  </si>
  <si>
    <t xml:space="preserve">Indenização Adicional </t>
  </si>
  <si>
    <t>C</t>
  </si>
  <si>
    <t>GRUPO D</t>
  </si>
  <si>
    <t>D1</t>
  </si>
  <si>
    <t xml:space="preserve">Reincidência de Grupo A sobre Grupo B </t>
  </si>
  <si>
    <t>D2</t>
  </si>
  <si>
    <t>Reincidência de Grupo A sobre Aviso Prévio Trabalhado e Reincidência do FGTS sobre Aviso Prévio Indenizado</t>
  </si>
  <si>
    <t>D</t>
  </si>
  <si>
    <t>TOTAL (A+B+C+D)</t>
  </si>
  <si>
    <r>
      <t xml:space="preserve">1) Alíquota de ISS é determinada pela “Relação de Serviços”  do município onde se prestará o serviço conforme </t>
    </r>
    <r>
      <rPr>
        <b/>
        <sz val="10"/>
        <rFont val="Calibri"/>
        <family val="2"/>
        <scheme val="minor"/>
      </rPr>
      <t>"Cita-se a Lei Municipal do ISS"</t>
    </r>
    <r>
      <rPr>
        <sz val="10"/>
        <rFont val="Calibri"/>
        <family val="2"/>
        <scheme val="minor"/>
      </rPr>
      <t>.</t>
    </r>
  </si>
  <si>
    <t>MEMÓRIA DE CÁLCULO - MOBILIZAÇÃO E DESMOBILIZAÇÃO</t>
  </si>
  <si>
    <t>FU</t>
  </si>
  <si>
    <r>
      <t>EXECUÇÃO E COMPACTAÇÃO DE BASE E OU SUB BASE COM SOLO 
ESTABILIZADO GRANULOMETRICAMENTE - EXCLUSIVE ESCAVAÇÃO, CARGA E TRANSPORTE E SOLO. AF_09/2017 (</t>
    </r>
    <r>
      <rPr>
        <b/>
        <sz val="11"/>
        <color theme="1"/>
        <rFont val="Calibri"/>
        <family val="2"/>
        <scheme val="minor"/>
      </rPr>
      <t>SUB BASE</t>
    </r>
    <r>
      <rPr>
        <sz val="11"/>
        <color theme="1"/>
        <rFont val="Calibri"/>
        <family val="2"/>
        <scheme val="minor"/>
      </rPr>
      <t>)</t>
    </r>
  </si>
  <si>
    <r>
      <t>EXECUÇÃO E COMPACTAÇÃO DE BASE E OU SUB BASE COM SOLO 
ESTABILIZADO GRANULOMETRICAMENTE - EXCLUSIVE ESCAVAÇÃO, CARGA E TRANSPORTE E SOLO. AF_09/2017 (</t>
    </r>
    <r>
      <rPr>
        <b/>
        <sz val="11"/>
        <color theme="1"/>
        <rFont val="Calibri"/>
        <family val="2"/>
        <scheme val="minor"/>
      </rPr>
      <t>BASE</t>
    </r>
    <r>
      <rPr>
        <sz val="11"/>
        <color theme="1"/>
        <rFont val="Calibri"/>
        <family val="2"/>
        <scheme val="minor"/>
      </rPr>
      <t>)</t>
    </r>
  </si>
  <si>
    <r>
      <t>Considerar as seguintes velocidades média para os veículos transportadores em</t>
    </r>
    <r>
      <rPr>
        <b/>
        <i/>
        <sz val="11"/>
        <color theme="1"/>
        <rFont val="Calibri"/>
        <family val="2"/>
        <scheme val="minor"/>
      </rPr>
      <t xml:space="preserve"> rodovias pavimentadas</t>
    </r>
    <r>
      <rPr>
        <i/>
        <sz val="11"/>
        <color theme="1"/>
        <rFont val="Calibri"/>
        <family val="2"/>
        <scheme val="minor"/>
      </rPr>
      <t>: Cavalo Mecânico (Carregado) = 60 Km/h; Caminhão Pipa (Descarregado) = 60 Km/h; Caminhão Basculante (Descarregado) = 60 Km/h; Caminhão Espargidor (Descarregado) = 60 km/h; Caminhão de Material Asfáltico (Descarregado) = 60 Km/h. Para os casos, em que a rodovia não seja pavimentada, consultar Manual do DNIT, Volume 09  - Mobilização e Desmobilização.</t>
    </r>
  </si>
  <si>
    <r>
      <t>Neste campo inserir</t>
    </r>
    <r>
      <rPr>
        <b/>
        <i/>
        <sz val="11"/>
        <color theme="1"/>
        <rFont val="Calibri"/>
        <family val="2"/>
        <scheme val="minor"/>
      </rPr>
      <t xml:space="preserve"> Mapa</t>
    </r>
    <r>
      <rPr>
        <b/>
        <i/>
        <sz val="11"/>
        <color theme="1"/>
        <rFont val="Calibri"/>
        <family val="2"/>
        <scheme val="minor"/>
      </rPr>
      <t>Indicativo</t>
    </r>
    <r>
      <rPr>
        <i/>
        <sz val="11"/>
        <color theme="1"/>
        <rFont val="Calibri"/>
        <family val="2"/>
        <scheme val="minor"/>
      </rPr>
      <t xml:space="preserve"> do trajeto até o canteiro de Obras.</t>
    </r>
  </si>
  <si>
    <t>TRATOR DE ESTEIRAS, POTÊNCIA 170 HP, PESO OPERACIONAL 19 T, CAÇAMBA 5,2 M3 - CHP DIURNO. AF_06/2014</t>
  </si>
  <si>
    <t>CAMINHÃO PIPA 6.000 L, PESO BRUTO TOTAL 13.000 KG, DISTÂNCIA ENTRE EIXOS 4,80 M, POTÊNCIA 189 CV INCLUSIVE TANQUE DE AÇO PARA TRANSPORTE DE ÁGUA, CAPACIDADE 6 M3 - CHP DIURNO. AF_06/2014</t>
  </si>
  <si>
    <t>TANQUE DE ASFALTO ESTACIONÁRIO COM SERPENTINA, CAPACIDADE 30.000 L - CHP DIURNO. AF_06/2014</t>
  </si>
  <si>
    <t>CAMINHÃO BASCULANTE 10 M3, TRUCADO CABINE SIMPLES, PESO BRUTO TOTAL 23.000 KG, CARGA ÚTIL MÁXIMA 15.935 KG, DISTÂNCIA ENTRE EIXOS 4,80 M, POTÊNCIA 230 CV INCLUSIVE CAÇAMBA METÁLICA - CHP DIURNO. AF_06/2014</t>
  </si>
  <si>
    <t>TRATOR DE PNEUS COM POTÊNCIA DE 122 CV, TRAÇÃO 4X4, COM GRADE DE DISCOS ACOPLADA - CHP DIURNO. AF_02/2017</t>
  </si>
  <si>
    <t>*</t>
  </si>
  <si>
    <t>6259</t>
  </si>
  <si>
    <t>91386</t>
  </si>
  <si>
    <t>92242</t>
  </si>
  <si>
    <t>CAMINHÃO DE TRANSPORTE DE MATERIAL ASFÁLTICO 20.000 L, COM CAVALO MECÂNICO DE CAPACIDADE MÁXIMA DE TRAÇÃO COMBINADO DE 45.000 KG, POTÊNCIA 330 CV, INCLUSIVE TANQUE DE ASFALTO COM MAÇARICO - CHP DIURNO. AF_12/2015</t>
  </si>
  <si>
    <t>DESMATAMENTO E LIMPEZA MECANIZADA DE TERRENO COM ARVORES ATE Ø 15CM, UTILIZANDO TRATOR DE ESTEIRAS</t>
  </si>
  <si>
    <t>3.14</t>
  </si>
  <si>
    <t>SINALIZACAO HORIZONTAL COM TINTA RETRORREFLETIVA A BASE DE RESINA ACRILICA COM MICROESFERAS DE VIDRO.</t>
  </si>
  <si>
    <r>
      <rPr>
        <b/>
        <i/>
        <sz val="12"/>
        <color theme="1"/>
        <rFont val="Calibri"/>
        <family val="2"/>
        <scheme val="minor"/>
      </rPr>
      <t xml:space="preserve">OBSERVAÇÃO: </t>
    </r>
    <r>
      <rPr>
        <i/>
        <sz val="12"/>
        <color theme="1"/>
        <rFont val="Calibri"/>
        <family val="2"/>
        <scheme val="minor"/>
      </rPr>
      <t xml:space="preserve">
1) - CASO HAJA ALGUM SERVIÇO/COMPOSIÇÃO NÃO CONTEMPLADA NESTA PLANILHA, DEVIDO ÀS CARACTERÍSTICAS PARTICULARES DA OBRA, ESTE DEVERÁ SER ACRESCENTADO A PLANILHA E ENVIADO PARA O ANALISTA RESPONSÁVEL PARA EMISSÃO DO PARECER.</t>
    </r>
  </si>
  <si>
    <t>TRANSPORTE COM CAMINHÃO BASCULANTE DE 14 M3, EM VIA URBANA EM LEITO NA TURAL (UNIDADE: M3XKM). AF_04/2016</t>
  </si>
  <si>
    <t>TRANSPORTE COM CAMINHÃO BASCULANTE DE 14 M3, EM VIA URBANA PAVIMENTADA, DMT ACIMA DE 30 KM (UNIDADE: M3XKM). AF_04/2016</t>
  </si>
  <si>
    <r>
      <t xml:space="preserve">TRANSPORTE DE MATERIAL ASFALTICO, COM CAMINHÃO COM CAPACIDADE DE 30000L EM RODOVIA PAVIMENTADA PARA DISTÂNCIAS MÉDIAS DE TRANSPORTE SUPERIORES A 100 KM. AF_02/2016 </t>
    </r>
    <r>
      <rPr>
        <b/>
        <sz val="11"/>
        <color theme="1"/>
        <rFont val="Calibri"/>
        <family val="2"/>
        <scheme val="minor"/>
      </rPr>
      <t>(RR-2C)</t>
    </r>
  </si>
  <si>
    <r>
      <t xml:space="preserve">TRANSPORTE DE MATERIAL ASFALTICO, COM CAMINHÃO COM CAPACIDADE DE 30000L EM RODOVIA PAVIMENTADA PARA DISTÂNCIAS MÉDIAS DE TRANSPORTE SUPERIORES A 100 KM. AF_02/2016 </t>
    </r>
    <r>
      <rPr>
        <b/>
        <sz val="11"/>
        <color theme="1"/>
        <rFont val="Calibri"/>
        <family val="2"/>
        <scheme val="minor"/>
      </rPr>
      <t>(CM-30)</t>
    </r>
  </si>
  <si>
    <t>6.14</t>
  </si>
  <si>
    <r>
      <t xml:space="preserve">TRANSPORTE DE MATERIAL ASFALTICO, COM CAMINHÃO COM CAPACIDADE DE 20000L EM RODOVIA PAVIMENTADA PARA DISTÂNCIAS MÉDIAS DE TRANSPORTE IGUAL OU INFERIOR A 100 KM. AF_02/2016 </t>
    </r>
    <r>
      <rPr>
        <b/>
        <sz val="11"/>
        <color theme="1"/>
        <rFont val="Calibri"/>
        <family val="2"/>
        <scheme val="minor"/>
      </rPr>
      <t>(CM-30)</t>
    </r>
  </si>
  <si>
    <r>
      <t>TRANSPORTE DE MATERIAL ASFALTICO, COM CAMINHÃO COM CAPACIDADE DE 20000L EM RODOVIA PAVIMENTADA PARA DISTÂNCIAS MÉDIAS DE TRANSPORTE IGUAL OU INFERIOR A 100 KM. AF_02/2016</t>
    </r>
    <r>
      <rPr>
        <b/>
        <sz val="11"/>
        <color theme="1"/>
        <rFont val="Calibri"/>
        <family val="2"/>
        <scheme val="minor"/>
      </rPr>
      <t xml:space="preserve"> (RR-2C)</t>
    </r>
  </si>
  <si>
    <r>
      <t xml:space="preserve">TRANSPORTE DE MATERIAL ASFALTICO, COM CAMINHÃO COM CAPACIDADE DE 30000L EM RODOVIA NÃO PAVIMENTADA PARA DISTÂNCIAS MÉDIAS DE TRANSPORTE SUPERIOR A 100 KM. AF_02/2016 </t>
    </r>
    <r>
      <rPr>
        <b/>
        <sz val="11"/>
        <color theme="1"/>
        <rFont val="Calibri"/>
        <family val="2"/>
        <scheme val="minor"/>
      </rPr>
      <t>(RR-2C)</t>
    </r>
  </si>
  <si>
    <r>
      <t xml:space="preserve">TRANSPORTE DE MATERIAL ASFALTICO, COM CAMINHÃO COM CAPACIDADE DE 30000L EM RODOVIA NÃO PAVIMENTADA PARA DISTÂNCIAS MÉDIAS DE TRANSPORTE SUPERIOR A 100 KM. AF_02/2016 </t>
    </r>
    <r>
      <rPr>
        <b/>
        <sz val="11"/>
        <color theme="1"/>
        <rFont val="Calibri"/>
        <family val="2"/>
        <scheme val="minor"/>
      </rPr>
      <t>(CM-30)</t>
    </r>
  </si>
  <si>
    <r>
      <t xml:space="preserve">TRANSPORTE DE MATERIAL ASFALTICO, COM CAMINHÃO COM CAPACIDADE DE 20000L EM RODOVIA NÃO PAVIMENTADA PARA DISTÂNCIAS MÉDIAS DE TRANSPORTE IGUAL OU INFERIOR A 100 KM. AF_02/2016 </t>
    </r>
    <r>
      <rPr>
        <b/>
        <sz val="11"/>
        <color theme="1"/>
        <rFont val="Calibri"/>
        <family val="2"/>
        <scheme val="minor"/>
      </rPr>
      <t>(RR-2C)</t>
    </r>
  </si>
  <si>
    <r>
      <t>TRANSPORTE DE MATERIAL ASFALTICO, COM CAMINHÃO COM CAPACIDADE DE 20000L EM RODOVIA NÃO PAVIMENTADA PARA DISTÂNCIAS MÉDIAS DE TRANSPORTE IGUAL OU INFERIOR A 100 KM. AF_02/2016</t>
    </r>
    <r>
      <rPr>
        <b/>
        <sz val="11"/>
        <color theme="1"/>
        <rFont val="Calibri"/>
        <family val="2"/>
        <scheme val="minor"/>
      </rPr>
      <t xml:space="preserve"> (CM-30)</t>
    </r>
  </si>
  <si>
    <r>
      <t xml:space="preserve">TRANSPORTE DE MATERIAL ASFALTICO, COM CAMINHÃO COM CAPACIDADE DE 30000L EM RODOVIA PAVIMENTADA PARA DISTÂNCIAS MÉDIAS DE TRANSPORTE SUPERIORES A 100 KM. AF_02/2016 (RR-2C) - </t>
    </r>
    <r>
      <rPr>
        <b/>
        <sz val="11"/>
        <color theme="1"/>
        <rFont val="Calibri"/>
        <family val="2"/>
        <scheme val="minor"/>
      </rPr>
      <t>TSD E CAPA SELANTE</t>
    </r>
  </si>
  <si>
    <r>
      <t xml:space="preserve">TRANSPORTE DE MATERIAL ASFALTICO, COM CAMINHÃO COM CAPACIDADE DE 20000L EM RODOVIA PAVIMENTADA PARA DISTÂNCIAS MÉDIAS DE TRANSPORTE IGUAL OU INFERIOR A 100 KM. AF_02/2016 (RR-2C) - </t>
    </r>
    <r>
      <rPr>
        <b/>
        <sz val="11"/>
        <color theme="1"/>
        <rFont val="Calibri"/>
        <family val="2"/>
        <scheme val="minor"/>
      </rPr>
      <t>TSD E CAPA SELANTE</t>
    </r>
  </si>
  <si>
    <r>
      <t xml:space="preserve">TRANSPORTE DE MATERIAL ASFALTICO, COM CAMINHÃO COM CAPACIDADE DE 30000L EM RODOVIA NÃO PAVIMENTADA PARA DISTÂNCIAS MÉDIAS DE TRANSPORTE SUPERIOR A 100 KM. AF_02/2016 (RR-2C) - </t>
    </r>
    <r>
      <rPr>
        <b/>
        <sz val="11"/>
        <color theme="1"/>
        <rFont val="Calibri"/>
        <family val="2"/>
        <scheme val="minor"/>
      </rPr>
      <t>TSD E CAPA SELANTE</t>
    </r>
  </si>
  <si>
    <r>
      <t xml:space="preserve">TRANSPORTE DE MATERIAL ASFALTICO, COM CAMINHÃO COM CAPACIDADE DE 20000L EM RODOVIA NÃO PAVIMENTADA PARA DISTÂNCIAS MÉDIAS DE TRANSPORTE IGUAL OU INFERIOR A 100 KM. AF_02/2016 (RR-2C) - </t>
    </r>
    <r>
      <rPr>
        <b/>
        <sz val="11"/>
        <color theme="1"/>
        <rFont val="Calibri"/>
        <family val="2"/>
        <scheme val="minor"/>
      </rPr>
      <t>TSD E CAPA SELANTE</t>
    </r>
  </si>
  <si>
    <r>
      <t xml:space="preserve">ESCAVACAO E CARGA MATERIAL 1A CATEGORIA, UTILIZANDO TRATOR DE ESTEIRAS DE 110 A 160HP COM LAMINA, PESO OPERACIONAL * 13T E PA CARREGADEIRA COM 170 HP </t>
    </r>
    <r>
      <rPr>
        <b/>
        <sz val="11"/>
        <color theme="1"/>
        <rFont val="Calibri"/>
        <family val="2"/>
        <scheme val="minor"/>
      </rPr>
      <t>(ATERRO)</t>
    </r>
  </si>
  <si>
    <r>
      <t xml:space="preserve">ESCAVACAO E CARGA MATERIAL 1A CATEGORIA, UTILIZANDO TRATOR DE ESTEIRAS DE 110 A 160HP COM LAMINA, PESO OPERACIONAL * 13T E PA CARREGADEIRA COM 170 HP </t>
    </r>
    <r>
      <rPr>
        <b/>
        <sz val="11"/>
        <color theme="1"/>
        <rFont val="Calibri"/>
        <family val="2"/>
        <scheme val="minor"/>
      </rPr>
      <t>(CORTE)</t>
    </r>
  </si>
  <si>
    <t>Obs: A convenente deverá informar o cálculo da DMT utilizada na memória de cálculo.</t>
  </si>
  <si>
    <r>
      <t xml:space="preserve">________________________________________________________
</t>
    </r>
    <r>
      <rPr>
        <i/>
        <sz val="10"/>
        <color theme="1"/>
        <rFont val="Calibri"/>
        <family val="2"/>
        <scheme val="minor"/>
      </rPr>
      <t>RESPONSÁVEL TÉCNICO</t>
    </r>
  </si>
  <si>
    <t>TAXA DE UTILIZAÇÃO (T/m²)</t>
  </si>
  <si>
    <r>
      <t>TRANSPORTE DE MATERIAL ASFALTICO, COM CAMINHÃO COM CAPACIDADE DE 30000L EM RODOVIA NÃO PAVIMENTADA PARA DISTÂNCIAS MÉDIAS DE TRANSPORTE SUPERIOR A 100 KM. AF_02/2016  (</t>
    </r>
    <r>
      <rPr>
        <b/>
        <sz val="11"/>
        <color theme="1"/>
        <rFont val="Calibri"/>
        <family val="2"/>
        <scheme val="minor"/>
      </rPr>
      <t>CM-30)</t>
    </r>
  </si>
  <si>
    <r>
      <t>TRANSPORTE DE MATERIAL ASFALTICO, COM CAMINHÃO COM CAPACIDADE DE 20000L EM RODOVIA PAVIMENTADA PARA DISTÂNCIAS MÉDIAS DE TRANSPORTE IGUAL OU INFERIOR A 100 KM. AF_02/2016 (</t>
    </r>
    <r>
      <rPr>
        <b/>
        <sz val="11"/>
        <color theme="1"/>
        <rFont val="Calibri"/>
        <family val="2"/>
        <scheme val="minor"/>
      </rPr>
      <t xml:space="preserve">CM-30) </t>
    </r>
  </si>
  <si>
    <r>
      <t>TRANSPORTE DE MATERIAL ASFALTICO, COM CAMINHÃO COM CAPACIDADE DE 30000L EM RODOVIA PAVIMENTADA PARA DISTÂNCIAS MÉDIAS DE TRANSPORTE SUPERIORES A 100 KM. AF_02/2016</t>
    </r>
    <r>
      <rPr>
        <b/>
        <sz val="11"/>
        <color theme="1"/>
        <rFont val="Calibri"/>
        <family val="2"/>
        <scheme val="minor"/>
      </rPr>
      <t xml:space="preserve"> (CM-30)</t>
    </r>
  </si>
  <si>
    <t>Obs: Neste campo deverá ser informado o local de onde está retirando o material asfáltico.</t>
  </si>
  <si>
    <r>
      <t xml:space="preserve">
________________________________________________________
</t>
    </r>
    <r>
      <rPr>
        <i/>
        <sz val="10"/>
        <color theme="1"/>
        <rFont val="Calibri"/>
        <family val="2"/>
        <scheme val="minor"/>
      </rPr>
      <t>RESPONSÁVEL TÉCNICO</t>
    </r>
  </si>
  <si>
    <r>
      <t xml:space="preserve">
________________________________________________________
</t>
    </r>
    <r>
      <rPr>
        <i/>
        <sz val="10"/>
        <color theme="1"/>
        <rFont val="Calibri"/>
        <family val="2"/>
        <scheme val="minor"/>
      </rPr>
      <t>RESPONSÁVEL TÉCNICO</t>
    </r>
  </si>
  <si>
    <t xml:space="preserve">
________________________________________________________
RESPONSÁVEL TÉCNICO</t>
  </si>
  <si>
    <t>BOCA DE LOBO EM ALVENARIA TIJOLO MACICO, REVESTIDA C/ ARGAMASSA DE CIMENTO E AREIA 1:3, SOBRE LASTRO DE CONCRETO 10CM E TAMPA DE CONCRETO ARMADO</t>
  </si>
  <si>
    <t>SERVENTE COM ENCARGOS COMPLEMENTARES</t>
  </si>
  <si>
    <t>CIMENTO PORTLAND COMPOSTO CP II-32</t>
  </si>
  <si>
    <t>AREIA MEDIA - POSTO JAZIDA/FORNECEDOR</t>
  </si>
  <si>
    <t>LADRILHO HIDRAULICO, *20 X 20* CM, E= 2 CM, TATIL ALERTA OU DIRECIONAL, AMARELO</t>
  </si>
  <si>
    <t>PEDREIRO COM ENCARGOS COMPLEMENTARES</t>
  </si>
  <si>
    <t>PISO TÁTIL DISRECIONAL E/OU ALERTA DE CONCRETO COLORIDO PARA DEFICIENTES VISUAIS, DIMENSÕES 20X20CM.</t>
  </si>
  <si>
    <t>PISO TÁTIL DISRECIONAL E/OU ALERTA DE CONCRETO COLORIDO PARA DEFICIENTES VISUAIS, DIMENSÕES 20X20CM</t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</si>
  <si>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AREI</t>
    </r>
    <r>
      <rPr>
        <sz val="11"/>
        <rFont val="Calibri"/>
        <family val="2"/>
        <scheme val="minor"/>
      </rPr>
      <t xml:space="preserve">A, LANÇAMENTO MANUAL,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</si>
  <si>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BRITA</t>
    </r>
    <r>
      <rPr>
        <sz val="11"/>
        <rFont val="Calibri"/>
        <family val="2"/>
        <scheme val="minor"/>
      </rPr>
      <t xml:space="preserve">, LANÇAMENTO MANUAL,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</si>
  <si>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AREIA</t>
    </r>
    <r>
      <rPr>
        <sz val="11"/>
        <rFont val="Calibri"/>
        <family val="2"/>
        <scheme val="minor"/>
      </rPr>
      <t xml:space="preserve">, LANÇAMENTO MANUAL,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</si>
  <si>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BRITA</t>
    </r>
    <r>
      <rPr>
        <sz val="11"/>
        <rFont val="Calibri"/>
        <family val="2"/>
        <scheme val="minor"/>
      </rPr>
      <t xml:space="preserve">, LANÇAMENTO MANUAL,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</si>
  <si>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AREIA</t>
    </r>
    <r>
      <rPr>
        <sz val="11"/>
        <rFont val="Calibri"/>
        <family val="2"/>
        <scheme val="minor"/>
      </rPr>
      <t xml:space="preserve">, LANÇAMENTO MANUAL,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</si>
  <si>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BRITA</t>
    </r>
    <r>
      <rPr>
        <sz val="11"/>
        <rFont val="Calibri"/>
        <family val="2"/>
        <scheme val="minor"/>
      </rPr>
      <t xml:space="preserve">, LANÇAMENTO MANUAL,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</si>
  <si>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AREIA</t>
    </r>
    <r>
      <rPr>
        <sz val="11"/>
        <rFont val="Calibri"/>
        <family val="2"/>
        <scheme val="minor"/>
      </rPr>
      <t xml:space="preserve">, LANÇAMENTO MANUAL,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</si>
  <si>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BRITA</t>
    </r>
    <r>
      <rPr>
        <sz val="11"/>
        <rFont val="Calibri"/>
        <family val="2"/>
        <scheme val="minor"/>
      </rPr>
      <t xml:space="preserve">, LANÇAMENTO MANUAL,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</si>
  <si>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AREIA</t>
    </r>
    <r>
      <rPr>
        <sz val="11"/>
        <rFont val="Calibri"/>
        <family val="2"/>
        <scheme val="minor"/>
      </rPr>
      <t xml:space="preserve">, LANÇAMENTO MECANIZADO,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</si>
  <si>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BRITA</t>
    </r>
    <r>
      <rPr>
        <sz val="11"/>
        <rFont val="Calibri"/>
        <family val="2"/>
        <scheme val="minor"/>
      </rPr>
      <t xml:space="preserve">, LANÇAMENTO MECANIZADO,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</si>
  <si>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AREIA</t>
    </r>
    <r>
      <rPr>
        <sz val="11"/>
        <rFont val="Calibri"/>
        <family val="2"/>
        <scheme val="minor"/>
      </rPr>
      <t xml:space="preserve">, LANÇAMENTO MECANIZADO,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</si>
  <si>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>LASTRO DE VALA COM PREPARO DE FUNDO,</t>
    </r>
    <r>
      <rPr>
        <b/>
        <sz val="11"/>
        <rFont val="Calibri"/>
        <family val="2"/>
        <scheme val="minor"/>
      </rPr>
      <t xml:space="preserve"> 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BRITA</t>
    </r>
    <r>
      <rPr>
        <sz val="11"/>
        <rFont val="Calibri"/>
        <family val="2"/>
        <scheme val="minor"/>
      </rPr>
      <t xml:space="preserve">, LANÇAMENTO MECANIZADO,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</si>
  <si>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AREIA</t>
    </r>
    <r>
      <rPr>
        <sz val="11"/>
        <rFont val="Calibri"/>
        <family val="2"/>
        <scheme val="minor"/>
      </rPr>
      <t xml:space="preserve">, LANÇAMENTO MECANIZADO,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</si>
  <si>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BRITA</t>
    </r>
    <r>
      <rPr>
        <sz val="11"/>
        <rFont val="Calibri"/>
        <family val="2"/>
        <scheme val="minor"/>
      </rPr>
      <t xml:space="preserve">, LANÇAMENTO MECANIZADO,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</si>
  <si>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AREIA</t>
    </r>
    <r>
      <rPr>
        <sz val="11"/>
        <rFont val="Calibri"/>
        <family val="2"/>
        <scheme val="minor"/>
      </rPr>
      <t>, LANÇAMENTO MECANIZADO, EM LOCAL COM NÍVEL</t>
    </r>
    <r>
      <rPr>
        <b/>
        <sz val="11"/>
        <rFont val="Calibri"/>
        <family val="2"/>
        <scheme val="minor"/>
      </rPr>
      <t xml:space="preserve"> ALTO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</si>
  <si>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BRITA</t>
    </r>
    <r>
      <rPr>
        <sz val="11"/>
        <rFont val="Calibri"/>
        <family val="2"/>
        <scheme val="minor"/>
      </rPr>
      <t xml:space="preserve">, LANÇAMENTO MECANIZADO,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</si>
  <si>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t>Confecção de placa em aço nº 16 galvanizado, com película retrorrefletiva tipo I + III</t>
  </si>
  <si>
    <t>Unidade</t>
  </si>
  <si>
    <t>Coeficiente</t>
  </si>
  <si>
    <t>Utilização</t>
  </si>
  <si>
    <t>custo horário</t>
  </si>
  <si>
    <t>Custo Unitário</t>
  </si>
  <si>
    <t>Custo Total</t>
  </si>
  <si>
    <t>Carga, manobra e descarga de materiais diversos em caminhão carroceria de 15 t - carga e descarga com caminhão guindauto</t>
  </si>
  <si>
    <t>Operativo</t>
  </si>
  <si>
    <t>Improdutivo</t>
  </si>
  <si>
    <t>EQUIPAMENTOS</t>
  </si>
  <si>
    <t>E9507</t>
  </si>
  <si>
    <t>Computador, plotter de recorte e software</t>
  </si>
  <si>
    <t>E9592</t>
  </si>
  <si>
    <t>Caminhão carroceria com capacidade de 15 t - 188 kW</t>
  </si>
  <si>
    <t>E9568</t>
  </si>
  <si>
    <t>Furadeira de impacto de 12,5 mm - 0,8 kW</t>
  </si>
  <si>
    <t>E9686</t>
  </si>
  <si>
    <t>Caminhão carroceria com guindauto com capacidade de 30 t.m - 136
kW</t>
  </si>
  <si>
    <t>E9066</t>
  </si>
  <si>
    <t>Grupo gerador - 13 / 14 kVA</t>
  </si>
  <si>
    <t>CUSTO HORÁRIO TOTAL DE EQUIPAMENTOS</t>
  </si>
  <si>
    <t>E9623</t>
  </si>
  <si>
    <t>Máquina de bancada guilhotina - 4 kW</t>
  </si>
  <si>
    <t>P9824</t>
  </si>
  <si>
    <t>Servente</t>
  </si>
  <si>
    <t>E9622</t>
  </si>
  <si>
    <t>Máquina de bancada universal para corte de chapa - 1,5 kW</t>
  </si>
  <si>
    <t>CUSTO UNITÁRIO TOTAL DE MÃO DE OBRA</t>
  </si>
  <si>
    <t>P9801</t>
  </si>
  <si>
    <t>Ajudante</t>
  </si>
  <si>
    <t>CUSTO HORÁRIO TOTAL DE EXECUÇÃO</t>
  </si>
  <si>
    <t>P9830</t>
  </si>
  <si>
    <t>Montador</t>
  </si>
  <si>
    <t>CUSTO UNITÁRIO DE EXECUÇÃO</t>
  </si>
  <si>
    <t>P9823</t>
  </si>
  <si>
    <t>Serralheiro</t>
  </si>
  <si>
    <t>E9687</t>
  </si>
  <si>
    <t>Caminhão carroceria com capacidade de 4 t - 115 kW</t>
  </si>
  <si>
    <t>MATERIAL</t>
  </si>
  <si>
    <t>M1367</t>
  </si>
  <si>
    <t>Chapa de aço galvanizado</t>
  </si>
  <si>
    <t>M3235</t>
  </si>
  <si>
    <t>Película retrorrefletiva tipo I</t>
  </si>
  <si>
    <t>M3237</t>
  </si>
  <si>
    <t>Película retrorrefletiva tipo III</t>
  </si>
  <si>
    <t>CUSTO UNITÁRIO TOTAL DE MATERIAL</t>
  </si>
  <si>
    <t>ATIVIDADE AUXILIAR</t>
  </si>
  <si>
    <t>Pintura eletrostática a pó com tinta poliester em chapa de aço</t>
  </si>
  <si>
    <t>E9076</t>
  </si>
  <si>
    <t>Equipamento de pintura com cabine de 7,00 kW e estufa de 80.000 kCal para pintura eletrostática</t>
  </si>
  <si>
    <t>P9822</t>
  </si>
  <si>
    <t>Pintor</t>
  </si>
  <si>
    <t>M3153</t>
  </si>
  <si>
    <t>Tinta poliester em pó</t>
  </si>
  <si>
    <t>TEMPO FIXO</t>
  </si>
  <si>
    <t>Tinta poliester em pó - Caminhão carroceria 15 t - 5914655</t>
  </si>
  <si>
    <t>t</t>
  </si>
  <si>
    <t>TOTAL COMPOSIÇÃO AUXILIAR</t>
  </si>
  <si>
    <t>Chapa de aço galvanizado - Caminhão carroceria 15 t - 5914333</t>
  </si>
  <si>
    <t>Película retrorrefletiva tipo I - Caminhão carroceria 4 t - 5915474</t>
  </si>
  <si>
    <t>Película retrorrefletiva tipo III - Caminhão carroceria 4 t - 5915474</t>
  </si>
  <si>
    <t>CUSTO HORÁRIO TOTAL DE TEMPO FIXO</t>
  </si>
  <si>
    <t>CUSTO TOTAL DA COMPOSIÇÃO 5213417 - CONFECÇÃO DE PLACA</t>
  </si>
  <si>
    <t>Custo horário</t>
  </si>
  <si>
    <t>COMPOSIÇÕES DE TEMPO FIXO</t>
  </si>
  <si>
    <t>74021/006</t>
  </si>
  <si>
    <t>74021/003</t>
  </si>
  <si>
    <r>
      <t xml:space="preserve">GUIA (MEIO-FIO) E SARJETA CONJUGADOS DE CONCRETO, MOLDADA IN LOCO EM </t>
    </r>
    <r>
      <rPr>
        <b/>
        <sz val="11"/>
        <color theme="1"/>
        <rFont val="Calibri"/>
        <family val="2"/>
        <scheme val="minor"/>
      </rPr>
      <t>TRECHO RETO</t>
    </r>
    <r>
      <rPr>
        <sz val="11"/>
        <color theme="1"/>
        <rFont val="Calibri"/>
        <family val="2"/>
        <scheme val="minor"/>
      </rPr>
      <t xml:space="preserve"> COM EXTRUSORA, </t>
    </r>
    <r>
      <rPr>
        <b/>
        <sz val="11"/>
        <color theme="1"/>
        <rFont val="Calibri"/>
        <family val="2"/>
        <scheme val="minor"/>
      </rPr>
      <t>GUIA 13,5 CM BASE X 26 CM ALTURA, SARJETA 45 CM BASE X 11 CM ALTURA</t>
    </r>
    <r>
      <rPr>
        <sz val="11"/>
        <color theme="1"/>
        <rFont val="Calibri"/>
        <family val="2"/>
        <scheme val="minor"/>
      </rPr>
      <t>. (Fck 18MPa) AF_06/2016</t>
    </r>
  </si>
  <si>
    <r>
      <t xml:space="preserve">GUIA (MEIO-FIO) E SARJETA CONJUGADOS DE CONCRETO, MOLDADA IN LOCO EM </t>
    </r>
    <r>
      <rPr>
        <b/>
        <sz val="11"/>
        <color theme="1"/>
        <rFont val="Calibri"/>
        <family val="2"/>
        <scheme val="minor"/>
      </rPr>
      <t>TRECHO CURVO</t>
    </r>
    <r>
      <rPr>
        <sz val="11"/>
        <color theme="1"/>
        <rFont val="Calibri"/>
        <family val="2"/>
        <scheme val="minor"/>
      </rPr>
      <t xml:space="preserve"> COM EXTRUSORA, </t>
    </r>
    <r>
      <rPr>
        <b/>
        <sz val="11"/>
        <color theme="1"/>
        <rFont val="Calibri"/>
        <family val="2"/>
        <scheme val="minor"/>
      </rPr>
      <t>GUIA 13,5 CM BASE X 26 CM ALTURA, SARJETA 45 CM BASE X 11 CM ALTURA</t>
    </r>
    <r>
      <rPr>
        <sz val="11"/>
        <color theme="1"/>
        <rFont val="Calibri"/>
        <family val="2"/>
        <scheme val="minor"/>
      </rPr>
      <t>. (Fck 18MPa) AF_06/2016</t>
    </r>
  </si>
  <si>
    <t>Carga, manobra e descarga de material demolido da camada granular ou terra (solo) solto em caminhão basculante de 6 m³ - carga</t>
  </si>
  <si>
    <t>E9506</t>
  </si>
  <si>
    <t>Caminhão basculante com capacidade de 6 m³ - 136kW</t>
  </si>
  <si>
    <t>Fornecimento e implantação de suporte galvanizado para placa de regulamentação - D = 0,80 m</t>
  </si>
  <si>
    <t>Caminhão carroceria com capacidade de 4 t - 115kW</t>
  </si>
  <si>
    <t>Carga, manobra e descarga de areia, brita, pedra de mão ou solos em caminhão basculante de 10 m³ - carga com carregadeira(exclusa) e descarga livre</t>
  </si>
  <si>
    <t>E9579</t>
  </si>
  <si>
    <t>Caminhão basculante com capacidade de 10 m³ - 210kW</t>
  </si>
  <si>
    <t>M0789</t>
  </si>
  <si>
    <t>Conjunto de cantoneiras e parafusos para fixação de placas</t>
  </si>
  <si>
    <t>M0787</t>
  </si>
  <si>
    <t xml:space="preserve">Suporte metálico galvanizado </t>
  </si>
  <si>
    <t>Concreto fck = 20 Mpa - confecção em betoneira e lançamento manual - areia e brita comerciais</t>
  </si>
  <si>
    <t>E9010</t>
  </si>
  <si>
    <t>Balança plataforma digital com mesa de 75 x 75 cm e capacidade de 500 kg</t>
  </si>
  <si>
    <t>E9519</t>
  </si>
  <si>
    <t>Betoneira com motor a gasolina e capacidade de 600 l - 10Kw</t>
  </si>
  <si>
    <t>E9071</t>
  </si>
  <si>
    <t>Transportador manual carrinho de mão com capacidade de 80 l</t>
  </si>
  <si>
    <t>Caminhão carroceria com capacidade de 15 t - 188kW</t>
  </si>
  <si>
    <t>E9064</t>
  </si>
  <si>
    <t>Transportador manual gerica capacidade de 180 l</t>
  </si>
  <si>
    <t>P9821</t>
  </si>
  <si>
    <t>Pedreiro</t>
  </si>
  <si>
    <t>Serevente</t>
  </si>
  <si>
    <t>CUSTO HORÁRIO TOTAL DE MÃO DE OBRA</t>
  </si>
  <si>
    <t xml:space="preserve">M0082 </t>
  </si>
  <si>
    <t>Areia média lavada</t>
  </si>
  <si>
    <t>M0191</t>
  </si>
  <si>
    <t>Brita 1</t>
  </si>
  <si>
    <t>M0192</t>
  </si>
  <si>
    <t>Brita 2</t>
  </si>
  <si>
    <t>M0424</t>
  </si>
  <si>
    <t>Cimento Portland CP II - 32</t>
  </si>
  <si>
    <t>kg</t>
  </si>
  <si>
    <t>Areia média lavada - Caminhão basculante 10 m³</t>
  </si>
  <si>
    <t>Brita 1 - Caminhão basculante 10 m³</t>
  </si>
  <si>
    <t>Brita 2 - Caminhão basculante 10 m³</t>
  </si>
  <si>
    <t>Cimento Portland CP II - 32 - Caminhão carroceria 15 t</t>
  </si>
  <si>
    <t>TOTAL COMPOSIÇÃO TEMPO FIXO</t>
  </si>
  <si>
    <t>Escavação manual em material de 1ª categoria</t>
  </si>
  <si>
    <t>Custo do FIC</t>
  </si>
  <si>
    <t>Conjunto de cantoneiras e parafusos para fixação de placas - Caminhão carroceria - 5915474</t>
  </si>
  <si>
    <t>Suporte metálico galvanizado - Caminhão carroceria 4 t -5915474</t>
  </si>
  <si>
    <t>Escavação manual em material de 1ª categoria - Caminhão basculante 6 m³ - 5915476</t>
  </si>
  <si>
    <t>CUSTO TOTAL DA COMPOSIÇÃO 5213852 - FORNECIMENTO E IMPLANTAÇÃO DE SUPORTE PARA PLACA</t>
  </si>
  <si>
    <t>Confecção de placa em aço nº 16 galvanizado, com película
retrorrefletiva tipo I + SI</t>
  </si>
  <si>
    <t>Confecção de placa em aço nº 16 galvanizado, com película
retrorrefletiva tipo I + SI - Caminhão carroceria 4 t - 5915474</t>
  </si>
  <si>
    <t>CUSTO TOTAL DA COMPOSIÇÃO 5213441 - Confecção de placa em aço nº 16 galvanizado, com película retrorrefletiva tipo I + III</t>
  </si>
  <si>
    <t>ATIVIDADES AUXILIARES</t>
  </si>
  <si>
    <t>Confecção de placa em aço nº 16 galvanizado, com película retrorrefletiva tipo I + SI</t>
  </si>
  <si>
    <t>M3229</t>
  </si>
  <si>
    <t>Película retrorrefletiva tipo I + SI</t>
  </si>
  <si>
    <t>T</t>
  </si>
  <si>
    <t>Película retrorrefletiva tipo I + SI - Caminhão carroceria 4 t - 5915474</t>
  </si>
  <si>
    <t>TOTAL DA COMPOSIÇÃO DE TEMPO FIXO</t>
  </si>
  <si>
    <t>TOTAL COMPOSIÇÃO AUXILIAR 5213414</t>
  </si>
  <si>
    <t>Fornecimento e implantação de suporte metálico galvanizado para placa de advertência - lado de 0,60 m</t>
  </si>
  <si>
    <t>Suporte metálico galvanizado - Caminhão carroceria 4 t - 5915474</t>
  </si>
  <si>
    <t>CUSTO TOTAL DA COMPOSIÇÃO 5213863 - Fornecimento e implantação de suporte metálico galvanizado para placa de advertência - lado de 0,60 m</t>
  </si>
  <si>
    <t>Fornecimento e implantação de placa de advertência em aço, lado de 0,60 m - película retrorrefletiva tipo I e SI</t>
  </si>
  <si>
    <t>CUSTO TOTAL DA COMPOSIÇÃO 5213464 - Fornecimento e implantação de placa de advertência em aço, lado de 0,60 m - película retrorrefletiva tipo I e SI</t>
  </si>
  <si>
    <t>VIAGENS (K)</t>
  </si>
  <si>
    <t>DISTÂNCIA (DM)</t>
  </si>
  <si>
    <t>VELOCIDADE (V)</t>
  </si>
  <si>
    <t>CUSTO UNITÁRIO (CH)</t>
  </si>
  <si>
    <t>2.1.1</t>
  </si>
  <si>
    <t>2.1.2</t>
  </si>
  <si>
    <t>2.1.3</t>
  </si>
  <si>
    <t>2.1.4</t>
  </si>
  <si>
    <t>2.1.5</t>
  </si>
  <si>
    <t>2.1.6</t>
  </si>
  <si>
    <t>2.1.7</t>
  </si>
  <si>
    <t>2.1.8</t>
  </si>
  <si>
    <t>2.1.9</t>
  </si>
  <si>
    <t>2.1.10</t>
  </si>
  <si>
    <t>2.1.11</t>
  </si>
  <si>
    <t>2.1.12</t>
  </si>
  <si>
    <t>2.1.13</t>
  </si>
  <si>
    <t>2.1.14</t>
  </si>
  <si>
    <t>2.1.15</t>
  </si>
  <si>
    <t>2.1.16</t>
  </si>
  <si>
    <t>2.1.17</t>
  </si>
  <si>
    <t>2.1.18</t>
  </si>
  <si>
    <t>2.1.19</t>
  </si>
  <si>
    <t>2.1.20</t>
  </si>
  <si>
    <t>EQUIPAMENTOS DE CONDUÇÃO PRÓPRIA</t>
  </si>
  <si>
    <t>2.2.1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</si>
  <si>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</si>
  <si>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</si>
  <si>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</si>
  <si>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</si>
  <si>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</si>
  <si>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</si>
  <si>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</si>
  <si>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</si>
  <si>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2.2.10</t>
  </si>
  <si>
    <t>FÓRMULA</t>
  </si>
  <si>
    <t>OBS: A porcentagem do custo total da Administração Local deverá estar enquadrada nos parâmetros do Acórdão nº 2622/2013 - TCU.</t>
  </si>
  <si>
    <t>5.10</t>
  </si>
  <si>
    <t xml:space="preserve">ESCAVACAO E CARGA MATERIAL 1A CATEGORIA, UTILIZANDO TRATOR DE ESTEIRAS DE 110 A 160HP COM LAMINA, PESO OPERACIONAL * 13T E PA CARREGADEIRA COM 170 HP </t>
  </si>
  <si>
    <t>COMPRIMENTO (m)</t>
  </si>
  <si>
    <t>LARGURA (m)</t>
  </si>
  <si>
    <t>ESPESSURA (m)</t>
  </si>
  <si>
    <t>DISTÂNCIA (Km)</t>
  </si>
  <si>
    <t>EMPOLAMENTO DO SOLO (%)</t>
  </si>
  <si>
    <t>3.2</t>
  </si>
  <si>
    <t>VOLUME DE CORTE (m³)</t>
  </si>
  <si>
    <t>VOLUME DE ATERRO (m³)</t>
  </si>
  <si>
    <t>ESPESSURA DA CAMADA INSERVÍVEL (m)</t>
  </si>
  <si>
    <t>CONTRAÇÃO DO SOLO (%)</t>
  </si>
  <si>
    <r>
      <t>ESCAVACAO E CARGA MATERIAL 1A CATEGORIA, UTILIZANDO TRATOR DE ESTEIRAS DE 110 A 160HP COM LAMINA, PESO OPERACIONAL * 13T E PA CARREGADEIRA COM 170 HP</t>
    </r>
    <r>
      <rPr>
        <b/>
        <sz val="11"/>
        <color theme="1"/>
        <rFont val="Calibri"/>
        <family val="2"/>
        <scheme val="minor"/>
      </rPr>
      <t xml:space="preserve"> (ATERRO)</t>
    </r>
  </si>
  <si>
    <r>
      <t>ESCAVACAO E CARGA MATERIAL 1A CATEGORIA, UTILIZANDO TRATOR DE ESTEIRAS DE 110 A 160HP COM LAMINA, PESO OPERACIONAL * 13T E PA CARREGADEIRA COM 170 HP</t>
    </r>
    <r>
      <rPr>
        <b/>
        <sz val="11"/>
        <color theme="1"/>
        <rFont val="Calibri"/>
        <family val="2"/>
        <scheme val="minor"/>
      </rPr>
      <t xml:space="preserve"> - SUB BASE E BASE</t>
    </r>
  </si>
  <si>
    <t>5.11</t>
  </si>
  <si>
    <t>PROFUNDIDADE (m)</t>
  </si>
  <si>
    <t>ÁREA (m²)</t>
  </si>
  <si>
    <t>PA - janeiro/2018</t>
  </si>
  <si>
    <t>PA - Setembro/2017</t>
  </si>
  <si>
    <t>COLOCAR LOGOTIPO E IDENTIFICAÇÃO DO MUNÍCIPIO</t>
  </si>
  <si>
    <t xml:space="preserve"> COMPOSIÇÃO BDI -  NÃO DESONERADO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</si>
</sst>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-[$R$-416]* #,##0.00_-;\-[$R$-416]* #,##0.00_-;_-[$R$-416]* &quot;-&quot;??_-;_-@_-"/>
    <numFmt numFmtId="166" formatCode="_-[$R$-416]\ * #,##0.00_-;\-[$R$-416]\ * #,##0.00_-;_-[$R$-416]\ * &quot;-&quot;??_-;_-@_-"/>
    <numFmt numFmtId="167" formatCode="0.0000"/>
    <numFmt numFmtId="168" formatCode="0.00000"/>
    <numFmt numFmtId="169" formatCode="0.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1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9.5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20"/>
      <color rgb="FFFF000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0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8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13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</cellStyleXfs>
  <cellXfs count="702">
    <xf numFmtId="0" fontId="0" fillId="0" borderId="0" xfId="0"/>
    <xf numFmtId="10" fontId="30" fillId="0" borderId="42" xfId="6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5" borderId="0" xfId="0" applyFill="1" applyProtection="1">
      <protection locked="0"/>
    </xf>
    <xf numFmtId="0" fontId="0" fillId="0" borderId="0" xfId="0" applyAlignment="1" applyProtection="1">
      <alignment vertical="center" wrapText="1"/>
      <protection locked="0"/>
    </xf>
    <xf numFmtId="166" fontId="0" fillId="0" borderId="0" xfId="0" applyNumberFormat="1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166" fontId="0" fillId="0" borderId="0" xfId="0" applyNumberFormat="1" applyProtection="1">
      <protection locked="0"/>
    </xf>
    <xf numFmtId="14" fontId="6" fillId="0" borderId="1" xfId="0" applyNumberFormat="1" applyFont="1" applyBorder="1" applyAlignment="1" applyProtection="1">
      <alignment horizontal="center" vertical="center"/>
    </xf>
    <xf numFmtId="17" fontId="6" fillId="0" borderId="1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Protection="1"/>
    <xf numFmtId="0" fontId="3" fillId="2" borderId="1" xfId="0" applyFont="1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6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center"/>
    </xf>
    <xf numFmtId="0" fontId="8" fillId="4" borderId="1" xfId="0" applyFont="1" applyFill="1" applyBorder="1" applyAlignment="1" applyProtection="1">
      <alignment horizontal="left" vertical="center"/>
    </xf>
    <xf numFmtId="0" fontId="7" fillId="4" borderId="4" xfId="0" applyFont="1" applyFill="1" applyBorder="1" applyAlignment="1" applyProtection="1">
      <alignment vertical="center"/>
    </xf>
    <xf numFmtId="0" fontId="7" fillId="4" borderId="5" xfId="0" applyFont="1" applyFill="1" applyBorder="1" applyAlignment="1" applyProtection="1">
      <alignment vertical="center"/>
    </xf>
    <xf numFmtId="166" fontId="7" fillId="4" borderId="5" xfId="0" applyNumberFormat="1" applyFont="1" applyFill="1" applyBorder="1" applyAlignment="1" applyProtection="1">
      <alignment vertical="center"/>
    </xf>
    <xf numFmtId="166" fontId="7" fillId="4" borderId="6" xfId="0" applyNumberFormat="1" applyFont="1" applyFill="1" applyBorder="1" applyAlignment="1" applyProtection="1">
      <alignment vertical="center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left" vertical="center"/>
    </xf>
    <xf numFmtId="0" fontId="9" fillId="0" borderId="1" xfId="0" applyFont="1" applyBorder="1" applyAlignment="1" applyProtection="1">
      <alignment horizontal="center" vertical="center"/>
    </xf>
    <xf numFmtId="2" fontId="0" fillId="0" borderId="1" xfId="0" applyNumberFormat="1" applyBorder="1" applyAlignment="1" applyProtection="1">
      <alignment horizontal="center" vertical="center"/>
    </xf>
    <xf numFmtId="166" fontId="0" fillId="0" borderId="1" xfId="0" applyNumberFormat="1" applyBorder="1" applyAlignment="1" applyProtection="1">
      <alignment horizontal="center" vertical="center"/>
    </xf>
    <xf numFmtId="166" fontId="0" fillId="0" borderId="1" xfId="1" applyNumberFormat="1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horizontal="center" vertical="center"/>
    </xf>
    <xf numFmtId="44" fontId="0" fillId="0" borderId="1" xfId="1" applyFont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left" vertical="center" wrapText="1"/>
    </xf>
    <xf numFmtId="0" fontId="9" fillId="0" borderId="2" xfId="0" applyFon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center" vertical="center"/>
    </xf>
    <xf numFmtId="44" fontId="0" fillId="0" borderId="2" xfId="1" applyFont="1" applyBorder="1" applyAlignment="1" applyProtection="1">
      <alignment horizontal="center" vertical="center"/>
    </xf>
    <xf numFmtId="166" fontId="0" fillId="0" borderId="2" xfId="1" applyNumberFormat="1" applyFont="1" applyBorder="1" applyAlignment="1" applyProtection="1">
      <alignment horizontal="center" vertical="center"/>
    </xf>
    <xf numFmtId="166" fontId="0" fillId="0" borderId="2" xfId="0" applyNumberFormat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left" vertical="center" wrapText="1"/>
    </xf>
    <xf numFmtId="44" fontId="0" fillId="0" borderId="1" xfId="1" applyFont="1" applyFill="1" applyBorder="1" applyAlignment="1" applyProtection="1">
      <alignment horizontal="center" vertical="center"/>
    </xf>
    <xf numFmtId="0" fontId="0" fillId="0" borderId="0" xfId="0" applyFont="1" applyBorder="1" applyProtection="1"/>
    <xf numFmtId="0" fontId="0" fillId="0" borderId="3" xfId="0" applyFill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left" vertical="center" wrapText="1"/>
    </xf>
    <xf numFmtId="0" fontId="9" fillId="0" borderId="3" xfId="0" applyFont="1" applyBorder="1" applyAlignment="1" applyProtection="1">
      <alignment horizontal="center" vertical="center"/>
    </xf>
    <xf numFmtId="2" fontId="0" fillId="0" borderId="3" xfId="0" applyNumberFormat="1" applyBorder="1" applyAlignment="1" applyProtection="1">
      <alignment horizontal="center" vertical="center"/>
    </xf>
    <xf numFmtId="44" fontId="0" fillId="0" borderId="3" xfId="1" applyFont="1" applyBorder="1" applyAlignment="1" applyProtection="1">
      <alignment horizontal="center" vertical="center"/>
    </xf>
    <xf numFmtId="166" fontId="0" fillId="0" borderId="3" xfId="1" applyNumberFormat="1" applyFont="1" applyBorder="1" applyAlignment="1" applyProtection="1">
      <alignment horizontal="center" vertical="center"/>
    </xf>
    <xf numFmtId="166" fontId="0" fillId="0" borderId="3" xfId="0" applyNumberFormat="1" applyBorder="1" applyAlignment="1" applyProtection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</xf>
    <xf numFmtId="0" fontId="0" fillId="5" borderId="1" xfId="0" applyFont="1" applyFill="1" applyBorder="1" applyAlignment="1" applyProtection="1">
      <alignment horizontal="left" vertical="center" wrapText="1"/>
    </xf>
    <xf numFmtId="0" fontId="9" fillId="5" borderId="1" xfId="0" applyFont="1" applyFill="1" applyBorder="1" applyAlignment="1" applyProtection="1">
      <alignment horizontal="center" vertical="center"/>
    </xf>
    <xf numFmtId="0" fontId="7" fillId="4" borderId="1" xfId="0" applyFont="1" applyFill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vertical="top" wrapText="1"/>
    </xf>
    <xf numFmtId="0" fontId="0" fillId="0" borderId="1" xfId="0" applyFont="1" applyBorder="1" applyAlignment="1" applyProtection="1">
      <alignment horizontal="left" vertical="top" wrapText="1"/>
    </xf>
    <xf numFmtId="0" fontId="7" fillId="4" borderId="1" xfId="0" applyFont="1" applyFill="1" applyBorder="1" applyProtection="1"/>
    <xf numFmtId="0" fontId="0" fillId="5" borderId="1" xfId="0" applyFill="1" applyBorder="1" applyAlignment="1" applyProtection="1">
      <alignment horizontal="center" vertical="center"/>
    </xf>
    <xf numFmtId="0" fontId="0" fillId="5" borderId="1" xfId="0" applyFont="1" applyFill="1" applyBorder="1" applyAlignment="1" applyProtection="1">
      <alignment horizontal="left" vertical="center"/>
    </xf>
    <xf numFmtId="2" fontId="11" fillId="5" borderId="1" xfId="0" applyNumberFormat="1" applyFont="1" applyFill="1" applyBorder="1" applyAlignment="1" applyProtection="1">
      <alignment horizontal="center"/>
    </xf>
    <xf numFmtId="166" fontId="11" fillId="5" borderId="1" xfId="0" applyNumberFormat="1" applyFont="1" applyFill="1" applyBorder="1" applyProtection="1"/>
    <xf numFmtId="166" fontId="11" fillId="5" borderId="1" xfId="1" applyNumberFormat="1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left" vertical="center" wrapText="1"/>
    </xf>
    <xf numFmtId="166" fontId="11" fillId="0" borderId="1" xfId="1" applyNumberFormat="1" applyFont="1" applyBorder="1" applyAlignment="1" applyProtection="1">
      <alignment horizontal="center" vertical="center"/>
    </xf>
    <xf numFmtId="0" fontId="0" fillId="5" borderId="1" xfId="0" applyFont="1" applyFill="1" applyBorder="1" applyAlignment="1" applyProtection="1">
      <alignment horizontal="center" vertical="center"/>
    </xf>
    <xf numFmtId="0" fontId="20" fillId="7" borderId="1" xfId="2" applyFont="1" applyFill="1" applyBorder="1" applyAlignment="1" applyProtection="1">
      <alignment horizontal="center" vertical="center" wrapText="1"/>
    </xf>
    <xf numFmtId="0" fontId="20" fillId="7" borderId="1" xfId="2" applyFont="1" applyFill="1" applyBorder="1" applyAlignment="1" applyProtection="1">
      <alignment horizontal="left" vertical="center" wrapText="1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/>
    </xf>
    <xf numFmtId="0" fontId="7" fillId="4" borderId="7" xfId="0" applyFont="1" applyFill="1" applyBorder="1" applyAlignment="1" applyProtection="1">
      <alignment horizontal="center" vertical="center"/>
    </xf>
    <xf numFmtId="0" fontId="7" fillId="4" borderId="7" xfId="0" applyFont="1" applyFill="1" applyBorder="1" applyProtection="1"/>
    <xf numFmtId="0" fontId="0" fillId="0" borderId="2" xfId="0" applyBorder="1" applyAlignment="1" applyProtection="1">
      <alignment horizontal="center" vertical="center"/>
    </xf>
    <xf numFmtId="0" fontId="0" fillId="0" borderId="2" xfId="0" applyBorder="1" applyAlignment="1" applyProtection="1">
      <alignment vertical="top" wrapText="1"/>
    </xf>
    <xf numFmtId="2" fontId="11" fillId="5" borderId="1" xfId="0" applyNumberFormat="1" applyFont="1" applyFill="1" applyBorder="1" applyAlignment="1" applyProtection="1">
      <alignment horizontal="center" vertical="center"/>
    </xf>
    <xf numFmtId="44" fontId="11" fillId="5" borderId="1" xfId="1" applyFont="1" applyFill="1" applyBorder="1" applyAlignment="1" applyProtection="1">
      <alignment horizontal="center" vertical="center"/>
    </xf>
    <xf numFmtId="0" fontId="0" fillId="5" borderId="3" xfId="0" applyFont="1" applyFill="1" applyBorder="1" applyAlignment="1" applyProtection="1">
      <alignment horizontal="center" vertical="center"/>
    </xf>
    <xf numFmtId="0" fontId="0" fillId="5" borderId="3" xfId="0" applyFont="1" applyFill="1" applyBorder="1" applyAlignment="1" applyProtection="1">
      <alignment horizontal="left" vertical="center" wrapText="1"/>
    </xf>
    <xf numFmtId="44" fontId="11" fillId="0" borderId="1" xfId="1" applyFont="1" applyBorder="1" applyAlignment="1" applyProtection="1">
      <alignment horizontal="center" vertical="center"/>
    </xf>
    <xf numFmtId="0" fontId="0" fillId="0" borderId="1" xfId="0" applyBorder="1" applyAlignment="1" applyProtection="1">
      <alignment vertical="top" wrapText="1"/>
    </xf>
    <xf numFmtId="0" fontId="0" fillId="0" borderId="3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left" vertical="center" wrapText="1"/>
    </xf>
    <xf numFmtId="2" fontId="11" fillId="5" borderId="3" xfId="0" applyNumberFormat="1" applyFont="1" applyFill="1" applyBorder="1" applyAlignment="1" applyProtection="1">
      <alignment horizontal="center" vertical="center"/>
    </xf>
    <xf numFmtId="166" fontId="11" fillId="5" borderId="3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left" vertical="top" wrapText="1"/>
    </xf>
    <xf numFmtId="0" fontId="7" fillId="3" borderId="1" xfId="0" applyFont="1" applyFill="1" applyBorder="1" applyAlignment="1" applyProtection="1">
      <alignment horizontal="center" vertical="center"/>
    </xf>
    <xf numFmtId="0" fontId="7" fillId="3" borderId="1" xfId="0" applyFont="1" applyFill="1" applyBorder="1" applyProtection="1"/>
    <xf numFmtId="0" fontId="7" fillId="3" borderId="4" xfId="0" applyFont="1" applyFill="1" applyBorder="1" applyAlignment="1" applyProtection="1">
      <alignment vertical="center"/>
    </xf>
    <xf numFmtId="0" fontId="7" fillId="3" borderId="5" xfId="0" applyFont="1" applyFill="1" applyBorder="1" applyAlignment="1" applyProtection="1">
      <alignment vertical="center"/>
    </xf>
    <xf numFmtId="166" fontId="7" fillId="3" borderId="5" xfId="0" applyNumberFormat="1" applyFont="1" applyFill="1" applyBorder="1" applyAlignment="1" applyProtection="1">
      <alignment vertical="center"/>
    </xf>
    <xf numFmtId="0" fontId="11" fillId="0" borderId="1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left" vertical="top" wrapText="1"/>
    </xf>
    <xf numFmtId="0" fontId="11" fillId="0" borderId="1" xfId="0" applyFont="1" applyFill="1" applyBorder="1" applyAlignment="1" applyProtection="1">
      <alignment horizontal="left" vertical="center" wrapText="1"/>
    </xf>
    <xf numFmtId="44" fontId="11" fillId="0" borderId="1" xfId="1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wrapText="1"/>
    </xf>
    <xf numFmtId="2" fontId="11" fillId="0" borderId="1" xfId="0" applyNumberFormat="1" applyFont="1" applyFill="1" applyBorder="1" applyAlignment="1" applyProtection="1">
      <alignment horizontal="center" vertical="center"/>
    </xf>
    <xf numFmtId="166" fontId="11" fillId="0" borderId="1" xfId="0" applyNumberFormat="1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vertical="center" wrapText="1"/>
    </xf>
    <xf numFmtId="0" fontId="22" fillId="3" borderId="1" xfId="0" applyFont="1" applyFill="1" applyBorder="1" applyAlignment="1" applyProtection="1">
      <alignment horizontal="center" vertical="center"/>
    </xf>
    <xf numFmtId="0" fontId="22" fillId="3" borderId="1" xfId="0" applyFont="1" applyFill="1" applyBorder="1" applyProtection="1"/>
    <xf numFmtId="0" fontId="22" fillId="3" borderId="4" xfId="0" applyFont="1" applyFill="1" applyBorder="1" applyAlignment="1" applyProtection="1">
      <alignment vertical="center"/>
    </xf>
    <xf numFmtId="0" fontId="22" fillId="3" borderId="5" xfId="0" applyFont="1" applyFill="1" applyBorder="1" applyAlignment="1" applyProtection="1">
      <alignment vertical="center"/>
    </xf>
    <xf numFmtId="0" fontId="12" fillId="0" borderId="1" xfId="0" applyFont="1" applyFill="1" applyBorder="1" applyAlignment="1" applyProtection="1">
      <alignment horizontal="center" vertical="center"/>
    </xf>
    <xf numFmtId="166" fontId="11" fillId="0" borderId="1" xfId="0" applyNumberFormat="1" applyFont="1" applyFill="1" applyBorder="1" applyAlignment="1" applyProtection="1">
      <alignment vertical="center"/>
    </xf>
    <xf numFmtId="1" fontId="7" fillId="3" borderId="1" xfId="0" applyNumberFormat="1" applyFont="1" applyFill="1" applyBorder="1" applyAlignment="1" applyProtection="1">
      <alignment horizontal="center" vertical="center"/>
    </xf>
    <xf numFmtId="0" fontId="7" fillId="3" borderId="4" xfId="0" applyFont="1" applyFill="1" applyBorder="1" applyAlignment="1" applyProtection="1">
      <alignment vertical="center" wrapText="1"/>
    </xf>
    <xf numFmtId="0" fontId="7" fillId="3" borderId="5" xfId="0" applyFont="1" applyFill="1" applyBorder="1" applyAlignment="1" applyProtection="1">
      <alignment vertical="center" wrapText="1"/>
    </xf>
    <xf numFmtId="0" fontId="11" fillId="0" borderId="1" xfId="0" applyNumberFormat="1" applyFont="1" applyFill="1" applyBorder="1" applyAlignment="1" applyProtection="1">
      <alignment vertical="center" wrapText="1"/>
    </xf>
    <xf numFmtId="0" fontId="7" fillId="3" borderId="4" xfId="0" applyFont="1" applyFill="1" applyBorder="1" applyAlignment="1" applyProtection="1">
      <alignment wrapText="1"/>
    </xf>
    <xf numFmtId="0" fontId="7" fillId="3" borderId="5" xfId="0" applyFont="1" applyFill="1" applyBorder="1" applyAlignment="1" applyProtection="1">
      <alignment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7" fillId="4" borderId="4" xfId="0" applyFont="1" applyFill="1" applyBorder="1" applyAlignment="1" applyProtection="1"/>
    <xf numFmtId="0" fontId="7" fillId="4" borderId="5" xfId="0" applyFont="1" applyFill="1" applyBorder="1" applyAlignment="1" applyProtection="1"/>
    <xf numFmtId="166" fontId="11" fillId="5" borderId="1" xfId="0" applyNumberFormat="1" applyFont="1" applyFill="1" applyBorder="1" applyAlignment="1" applyProtection="1">
      <alignment horizontal="center" vertical="center"/>
    </xf>
    <xf numFmtId="166" fontId="11" fillId="5" borderId="1" xfId="0" applyNumberFormat="1" applyFont="1" applyFill="1" applyBorder="1" applyAlignment="1" applyProtection="1">
      <alignment vertical="center"/>
    </xf>
    <xf numFmtId="166" fontId="11" fillId="0" borderId="1" xfId="0" applyNumberFormat="1" applyFont="1" applyBorder="1" applyAlignment="1" applyProtection="1">
      <alignment vertical="center"/>
    </xf>
    <xf numFmtId="0" fontId="0" fillId="0" borderId="1" xfId="0" applyBorder="1" applyAlignment="1" applyProtection="1">
      <alignment horizontal="center" vertical="center" wrapText="1"/>
    </xf>
    <xf numFmtId="166" fontId="21" fillId="8" borderId="1" xfId="0" applyNumberFormat="1" applyFont="1" applyFill="1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3" fillId="0" borderId="12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/>
    </xf>
    <xf numFmtId="17" fontId="6" fillId="0" borderId="12" xfId="0" applyNumberFormat="1" applyFont="1" applyBorder="1" applyAlignment="1" applyProtection="1">
      <alignment horizontal="center" vertical="center"/>
    </xf>
    <xf numFmtId="0" fontId="7" fillId="4" borderId="12" xfId="0" applyFont="1" applyFill="1" applyBorder="1" applyAlignment="1" applyProtection="1">
      <alignment horizontal="center" vertical="center" wrapText="1"/>
    </xf>
    <xf numFmtId="166" fontId="7" fillId="4" borderId="12" xfId="0" applyNumberFormat="1" applyFont="1" applyFill="1" applyBorder="1" applyAlignment="1" applyProtection="1">
      <alignment horizontal="center" vertical="center" wrapText="1"/>
    </xf>
    <xf numFmtId="0" fontId="0" fillId="0" borderId="12" xfId="0" applyFont="1" applyFill="1" applyBorder="1" applyAlignment="1" applyProtection="1">
      <alignment horizontal="center" vertical="center" wrapText="1"/>
    </xf>
    <xf numFmtId="0" fontId="0" fillId="0" borderId="12" xfId="0" applyFont="1" applyFill="1" applyBorder="1" applyAlignment="1" applyProtection="1">
      <alignment vertical="center" wrapText="1"/>
    </xf>
    <xf numFmtId="0" fontId="0" fillId="17" borderId="12" xfId="0" applyFill="1" applyBorder="1" applyAlignment="1" applyProtection="1">
      <alignment horizontal="center" vertical="center" wrapText="1"/>
      <protection locked="0"/>
    </xf>
    <xf numFmtId="0" fontId="11" fillId="17" borderId="12" xfId="0" applyFont="1" applyFill="1" applyBorder="1" applyAlignment="1" applyProtection="1">
      <alignment horizontal="center" vertical="center" wrapText="1"/>
      <protection locked="0"/>
    </xf>
    <xf numFmtId="0" fontId="24" fillId="0" borderId="12" xfId="0" applyFont="1" applyBorder="1" applyAlignment="1" applyProtection="1">
      <alignment horizontal="left" vertical="center" wrapText="1"/>
      <protection locked="0"/>
    </xf>
    <xf numFmtId="17" fontId="3" fillId="0" borderId="12" xfId="0" applyNumberFormat="1" applyFont="1" applyBorder="1" applyAlignment="1" applyProtection="1">
      <alignment horizontal="center" vertical="center"/>
    </xf>
    <xf numFmtId="0" fontId="3" fillId="0" borderId="12" xfId="0" applyFont="1" applyBorder="1" applyProtection="1"/>
    <xf numFmtId="0" fontId="3" fillId="2" borderId="12" xfId="0" applyFont="1" applyFill="1" applyBorder="1" applyAlignment="1" applyProtection="1">
      <alignment horizontal="center" vertical="center"/>
    </xf>
    <xf numFmtId="0" fontId="0" fillId="0" borderId="12" xfId="0" applyFill="1" applyBorder="1" applyAlignment="1" applyProtection="1">
      <alignment horizontal="center" vertical="center"/>
    </xf>
    <xf numFmtId="0" fontId="9" fillId="0" borderId="12" xfId="0" applyFont="1" applyFill="1" applyBorder="1" applyAlignment="1" applyProtection="1">
      <alignment horizontal="center" vertical="center"/>
    </xf>
    <xf numFmtId="2" fontId="11" fillId="0" borderId="12" xfId="0" applyNumberFormat="1" applyFont="1" applyFill="1" applyBorder="1" applyAlignment="1" applyProtection="1">
      <alignment horizontal="center"/>
    </xf>
    <xf numFmtId="166" fontId="11" fillId="0" borderId="12" xfId="0" applyNumberFormat="1" applyFont="1" applyFill="1" applyBorder="1" applyProtection="1"/>
    <xf numFmtId="0" fontId="0" fillId="0" borderId="12" xfId="0" applyFill="1" applyBorder="1" applyAlignment="1" applyProtection="1">
      <alignment horizontal="left" vertical="center" wrapText="1"/>
    </xf>
    <xf numFmtId="0" fontId="3" fillId="0" borderId="12" xfId="0" applyFont="1" applyFill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0" fillId="0" borderId="0" xfId="0" applyAlignment="1" applyProtection="1">
      <alignment horizontal="center"/>
    </xf>
    <xf numFmtId="0" fontId="3" fillId="0" borderId="0" xfId="0" applyFont="1" applyBorder="1" applyAlignment="1" applyProtection="1"/>
    <xf numFmtId="0" fontId="3" fillId="10" borderId="62" xfId="0" applyFont="1" applyFill="1" applyBorder="1" applyAlignment="1" applyProtection="1">
      <alignment horizontal="center" vertical="center"/>
    </xf>
    <xf numFmtId="0" fontId="0" fillId="0" borderId="12" xfId="0" applyBorder="1" applyAlignment="1" applyProtection="1">
      <alignment horizontal="left"/>
    </xf>
    <xf numFmtId="2" fontId="0" fillId="0" borderId="12" xfId="0" applyNumberFormat="1" applyBorder="1" applyAlignment="1" applyProtection="1">
      <alignment horizontal="center"/>
    </xf>
    <xf numFmtId="0" fontId="0" fillId="0" borderId="12" xfId="0" applyBorder="1" applyAlignment="1" applyProtection="1">
      <alignment horizontal="left" wrapText="1"/>
    </xf>
    <xf numFmtId="0" fontId="0" fillId="0" borderId="21" xfId="0" applyBorder="1" applyProtection="1"/>
    <xf numFmtId="0" fontId="0" fillId="0" borderId="0" xfId="0" applyBorder="1" applyProtection="1"/>
    <xf numFmtId="0" fontId="0" fillId="0" borderId="22" xfId="0" applyBorder="1" applyProtection="1"/>
    <xf numFmtId="0" fontId="0" fillId="0" borderId="74" xfId="0" applyBorder="1" applyProtection="1"/>
    <xf numFmtId="2" fontId="0" fillId="0" borderId="74" xfId="0" applyNumberFormat="1" applyBorder="1" applyAlignment="1" applyProtection="1">
      <alignment horizontal="center"/>
    </xf>
    <xf numFmtId="0" fontId="0" fillId="0" borderId="12" xfId="0" applyBorder="1" applyProtection="1"/>
    <xf numFmtId="167" fontId="3" fillId="9" borderId="71" xfId="0" applyNumberFormat="1" applyFont="1" applyFill="1" applyBorder="1" applyAlignment="1" applyProtection="1">
      <alignment horizontal="center"/>
    </xf>
    <xf numFmtId="0" fontId="3" fillId="12" borderId="78" xfId="0" applyFont="1" applyFill="1" applyBorder="1" applyAlignment="1" applyProtection="1">
      <alignment horizontal="center" vertical="center" wrapText="1"/>
    </xf>
    <xf numFmtId="0" fontId="3" fillId="12" borderId="74" xfId="0" applyFont="1" applyFill="1" applyBorder="1" applyAlignment="1" applyProtection="1">
      <alignment horizontal="left" wrapText="1"/>
    </xf>
    <xf numFmtId="2" fontId="3" fillId="12" borderId="74" xfId="0" applyNumberFormat="1" applyFont="1" applyFill="1" applyBorder="1" applyAlignment="1" applyProtection="1">
      <alignment horizontal="center"/>
    </xf>
    <xf numFmtId="0" fontId="3" fillId="12" borderId="74" xfId="0" applyFont="1" applyFill="1" applyBorder="1" applyProtection="1"/>
    <xf numFmtId="167" fontId="3" fillId="12" borderId="74" xfId="0" applyNumberFormat="1" applyFont="1" applyFill="1" applyBorder="1" applyAlignment="1" applyProtection="1">
      <alignment horizontal="center"/>
    </xf>
    <xf numFmtId="0" fontId="0" fillId="11" borderId="12" xfId="0" applyFill="1" applyBorder="1" applyAlignment="1" applyProtection="1">
      <alignment horizontal="left" wrapText="1"/>
    </xf>
    <xf numFmtId="2" fontId="0" fillId="11" borderId="12" xfId="0" applyNumberFormat="1" applyFill="1" applyBorder="1" applyAlignment="1" applyProtection="1">
      <alignment horizontal="center"/>
    </xf>
    <xf numFmtId="2" fontId="0" fillId="11" borderId="12" xfId="0" applyNumberFormat="1" applyFill="1" applyBorder="1" applyProtection="1"/>
    <xf numFmtId="0" fontId="0" fillId="11" borderId="12" xfId="0" applyFill="1" applyBorder="1" applyProtection="1"/>
    <xf numFmtId="0" fontId="0" fillId="13" borderId="12" xfId="0" applyFill="1" applyBorder="1" applyAlignment="1" applyProtection="1">
      <alignment horizontal="center" vertical="center"/>
    </xf>
    <xf numFmtId="167" fontId="3" fillId="11" borderId="12" xfId="0" applyNumberFormat="1" applyFont="1" applyFill="1" applyBorder="1" applyAlignment="1" applyProtection="1">
      <alignment horizontal="center"/>
    </xf>
    <xf numFmtId="168" fontId="3" fillId="11" borderId="12" xfId="0" applyNumberFormat="1" applyFont="1" applyFill="1" applyBorder="1" applyAlignment="1" applyProtection="1">
      <alignment horizontal="center"/>
    </xf>
    <xf numFmtId="0" fontId="3" fillId="11" borderId="79" xfId="0" applyFont="1" applyFill="1" applyBorder="1" applyAlignment="1" applyProtection="1">
      <alignment horizontal="center" vertical="center"/>
    </xf>
    <xf numFmtId="168" fontId="3" fillId="11" borderId="71" xfId="0" applyNumberFormat="1" applyFont="1" applyFill="1" applyBorder="1" applyAlignment="1" applyProtection="1">
      <alignment horizontal="center"/>
    </xf>
    <xf numFmtId="167" fontId="3" fillId="10" borderId="82" xfId="0" applyNumberFormat="1" applyFont="1" applyFill="1" applyBorder="1" applyAlignment="1" applyProtection="1">
      <alignment horizontal="center"/>
    </xf>
    <xf numFmtId="2" fontId="11" fillId="13" borderId="12" xfId="0" applyNumberFormat="1" applyFont="1" applyFill="1" applyBorder="1" applyAlignment="1" applyProtection="1">
      <alignment horizontal="center"/>
    </xf>
    <xf numFmtId="0" fontId="3" fillId="0" borderId="65" xfId="0" applyFont="1" applyBorder="1" applyAlignment="1" applyProtection="1">
      <alignment vertical="center" wrapText="1"/>
    </xf>
    <xf numFmtId="0" fontId="3" fillId="0" borderId="66" xfId="0" applyFont="1" applyBorder="1" applyAlignment="1" applyProtection="1">
      <alignment vertical="center" wrapText="1"/>
    </xf>
    <xf numFmtId="167" fontId="0" fillId="0" borderId="64" xfId="0" applyNumberFormat="1" applyBorder="1" applyAlignment="1" applyProtection="1">
      <alignment horizontal="center"/>
    </xf>
    <xf numFmtId="0" fontId="3" fillId="0" borderId="21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168" fontId="3" fillId="0" borderId="0" xfId="0" applyNumberFormat="1" applyFont="1" applyFill="1" applyBorder="1" applyAlignment="1" applyProtection="1">
      <alignment horizontal="center"/>
    </xf>
    <xf numFmtId="168" fontId="3" fillId="0" borderId="22" xfId="0" applyNumberFormat="1" applyFont="1" applyFill="1" applyBorder="1" applyAlignment="1" applyProtection="1">
      <alignment horizontal="center"/>
    </xf>
    <xf numFmtId="2" fontId="0" fillId="13" borderId="12" xfId="0" applyNumberFormat="1" applyFill="1" applyBorder="1" applyAlignment="1" applyProtection="1">
      <alignment horizontal="center"/>
    </xf>
    <xf numFmtId="167" fontId="3" fillId="9" borderId="72" xfId="0" applyNumberFormat="1" applyFont="1" applyFill="1" applyBorder="1" applyAlignment="1" applyProtection="1">
      <alignment horizontal="center"/>
    </xf>
    <xf numFmtId="167" fontId="0" fillId="0" borderId="77" xfId="0" applyNumberFormat="1" applyBorder="1" applyAlignment="1" applyProtection="1">
      <alignment horizontal="center"/>
    </xf>
    <xf numFmtId="167" fontId="3" fillId="12" borderId="77" xfId="0" applyNumberFormat="1" applyFont="1" applyFill="1" applyBorder="1" applyAlignment="1" applyProtection="1">
      <alignment horizontal="center"/>
    </xf>
    <xf numFmtId="0" fontId="0" fillId="13" borderId="12" xfId="0" applyFill="1" applyBorder="1" applyProtection="1"/>
    <xf numFmtId="167" fontId="0" fillId="11" borderId="64" xfId="0" applyNumberFormat="1" applyFill="1" applyBorder="1" applyAlignment="1" applyProtection="1">
      <alignment horizontal="center"/>
    </xf>
    <xf numFmtId="167" fontId="3" fillId="11" borderId="64" xfId="0" applyNumberFormat="1" applyFont="1" applyFill="1" applyBorder="1" applyAlignment="1" applyProtection="1">
      <alignment horizontal="center"/>
    </xf>
    <xf numFmtId="0" fontId="0" fillId="11" borderId="79" xfId="0" applyFill="1" applyBorder="1" applyAlignment="1" applyProtection="1">
      <alignment horizontal="center" vertical="center"/>
    </xf>
    <xf numFmtId="0" fontId="0" fillId="11" borderId="12" xfId="0" applyFill="1" applyBorder="1" applyAlignment="1" applyProtection="1">
      <alignment horizontal="left"/>
    </xf>
    <xf numFmtId="167" fontId="3" fillId="11" borderId="72" xfId="0" applyNumberFormat="1" applyFont="1" applyFill="1" applyBorder="1" applyAlignment="1" applyProtection="1">
      <alignment horizontal="center"/>
    </xf>
    <xf numFmtId="0" fontId="0" fillId="11" borderId="79" xfId="0" applyFill="1" applyBorder="1" applyProtection="1"/>
    <xf numFmtId="0" fontId="3" fillId="11" borderId="52" xfId="0" applyFont="1" applyFill="1" applyBorder="1" applyAlignment="1" applyProtection="1"/>
    <xf numFmtId="0" fontId="0" fillId="11" borderId="54" xfId="0" applyFill="1" applyBorder="1" applyAlignment="1" applyProtection="1"/>
    <xf numFmtId="0" fontId="0" fillId="0" borderId="74" xfId="0" applyBorder="1" applyAlignment="1" applyProtection="1">
      <alignment horizontal="left" vertical="center" wrapText="1"/>
    </xf>
    <xf numFmtId="167" fontId="0" fillId="0" borderId="77" xfId="0" applyNumberFormat="1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left" vertical="center"/>
    </xf>
    <xf numFmtId="167" fontId="0" fillId="0" borderId="64" xfId="0" applyNumberFormat="1" applyBorder="1" applyAlignment="1" applyProtection="1">
      <alignment horizontal="center" vertical="center"/>
    </xf>
    <xf numFmtId="0" fontId="0" fillId="0" borderId="12" xfId="0" applyBorder="1" applyAlignment="1" applyProtection="1">
      <alignment horizontal="left" vertical="center" wrapText="1"/>
    </xf>
    <xf numFmtId="167" fontId="3" fillId="9" borderId="72" xfId="0" applyNumberFormat="1" applyFont="1" applyFill="1" applyBorder="1" applyAlignment="1" applyProtection="1">
      <alignment horizontal="center" vertical="center"/>
    </xf>
    <xf numFmtId="167" fontId="3" fillId="10" borderId="83" xfId="0" applyNumberFormat="1" applyFont="1" applyFill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167" fontId="3" fillId="0" borderId="0" xfId="0" applyNumberFormat="1" applyFont="1" applyBorder="1" applyAlignment="1" applyProtection="1">
      <alignment horizontal="center"/>
    </xf>
    <xf numFmtId="0" fontId="3" fillId="10" borderId="86" xfId="0" applyFont="1" applyFill="1" applyBorder="1" applyAlignment="1" applyProtection="1">
      <alignment horizontal="center" vertical="center"/>
    </xf>
    <xf numFmtId="0" fontId="0" fillId="0" borderId="50" xfId="0" applyBorder="1" applyAlignment="1" applyProtection="1">
      <alignment horizontal="center"/>
    </xf>
    <xf numFmtId="0" fontId="0" fillId="0" borderId="50" xfId="0" applyBorder="1" applyAlignment="1" applyProtection="1">
      <alignment horizontal="left"/>
    </xf>
    <xf numFmtId="2" fontId="0" fillId="0" borderId="50" xfId="0" applyNumberFormat="1" applyBorder="1" applyAlignment="1" applyProtection="1">
      <alignment horizontal="center"/>
    </xf>
    <xf numFmtId="0" fontId="0" fillId="13" borderId="50" xfId="0" applyFill="1" applyBorder="1" applyAlignment="1" applyProtection="1">
      <alignment horizontal="center"/>
    </xf>
    <xf numFmtId="0" fontId="0" fillId="0" borderId="89" xfId="0" applyBorder="1" applyAlignment="1" applyProtection="1">
      <alignment horizontal="center"/>
    </xf>
    <xf numFmtId="0" fontId="0" fillId="0" borderId="77" xfId="0" applyBorder="1" applyAlignment="1" applyProtection="1">
      <alignment horizontal="center"/>
    </xf>
    <xf numFmtId="0" fontId="3" fillId="9" borderId="78" xfId="0" applyFont="1" applyFill="1" applyBorder="1" applyAlignment="1" applyProtection="1">
      <alignment horizontal="center" vertical="center" wrapText="1"/>
    </xf>
    <xf numFmtId="0" fontId="3" fillId="9" borderId="74" xfId="0" applyFont="1" applyFill="1" applyBorder="1" applyAlignment="1" applyProtection="1">
      <alignment horizontal="left" wrapText="1"/>
    </xf>
    <xf numFmtId="2" fontId="3" fillId="9" borderId="74" xfId="0" applyNumberFormat="1" applyFont="1" applyFill="1" applyBorder="1" applyAlignment="1" applyProtection="1">
      <alignment horizontal="center"/>
    </xf>
    <xf numFmtId="0" fontId="3" fillId="9" borderId="74" xfId="0" applyFont="1" applyFill="1" applyBorder="1" applyProtection="1"/>
    <xf numFmtId="167" fontId="3" fillId="9" borderId="77" xfId="0" applyNumberFormat="1" applyFont="1" applyFill="1" applyBorder="1" applyAlignment="1" applyProtection="1">
      <alignment horizontal="center"/>
    </xf>
    <xf numFmtId="0" fontId="0" fillId="0" borderId="74" xfId="0" applyBorder="1" applyAlignment="1" applyProtection="1">
      <alignment wrapText="1"/>
    </xf>
    <xf numFmtId="167" fontId="3" fillId="10" borderId="89" xfId="0" applyNumberFormat="1" applyFont="1" applyFill="1" applyBorder="1" applyAlignment="1" applyProtection="1">
      <alignment horizontal="center"/>
    </xf>
    <xf numFmtId="0" fontId="3" fillId="14" borderId="78" xfId="0" applyFont="1" applyFill="1" applyBorder="1" applyAlignment="1" applyProtection="1">
      <alignment horizontal="center" vertical="center" wrapText="1"/>
    </xf>
    <xf numFmtId="0" fontId="0" fillId="11" borderId="64" xfId="0" applyFill="1" applyBorder="1" applyAlignment="1" applyProtection="1">
      <alignment horizontal="center"/>
    </xf>
    <xf numFmtId="168" fontId="3" fillId="11" borderId="72" xfId="0" applyNumberFormat="1" applyFont="1" applyFill="1" applyBorder="1" applyAlignment="1" applyProtection="1">
      <alignment horizontal="center"/>
    </xf>
    <xf numFmtId="0" fontId="0" fillId="11" borderId="74" xfId="0" applyFill="1" applyBorder="1" applyProtection="1"/>
    <xf numFmtId="0" fontId="0" fillId="11" borderId="74" xfId="0" applyFill="1" applyBorder="1" applyAlignment="1" applyProtection="1">
      <alignment horizontal="center"/>
    </xf>
    <xf numFmtId="0" fontId="0" fillId="11" borderId="77" xfId="0" applyFill="1" applyBorder="1" applyAlignment="1" applyProtection="1">
      <alignment horizontal="center"/>
    </xf>
    <xf numFmtId="0" fontId="3" fillId="14" borderId="74" xfId="0" applyFont="1" applyFill="1" applyBorder="1" applyAlignment="1" applyProtection="1">
      <alignment horizontal="left" wrapText="1"/>
    </xf>
    <xf numFmtId="0" fontId="3" fillId="14" borderId="74" xfId="0" applyFont="1" applyFill="1" applyBorder="1" applyProtection="1"/>
    <xf numFmtId="167" fontId="3" fillId="14" borderId="77" xfId="0" applyNumberFormat="1" applyFont="1" applyFill="1" applyBorder="1" applyAlignment="1" applyProtection="1">
      <alignment horizontal="center"/>
    </xf>
    <xf numFmtId="0" fontId="0" fillId="15" borderId="12" xfId="0" applyFill="1" applyBorder="1" applyProtection="1"/>
    <xf numFmtId="0" fontId="0" fillId="15" borderId="12" xfId="0" applyFill="1" applyBorder="1" applyAlignment="1" applyProtection="1">
      <alignment horizontal="left" wrapText="1"/>
    </xf>
    <xf numFmtId="2" fontId="0" fillId="15" borderId="12" xfId="0" applyNumberFormat="1" applyFill="1" applyBorder="1" applyAlignment="1" applyProtection="1">
      <alignment horizontal="center"/>
    </xf>
    <xf numFmtId="2" fontId="0" fillId="15" borderId="12" xfId="0" applyNumberFormat="1" applyFill="1" applyBorder="1" applyProtection="1"/>
    <xf numFmtId="0" fontId="0" fillId="15" borderId="64" xfId="0" applyFill="1" applyBorder="1" applyAlignment="1" applyProtection="1">
      <alignment horizontal="center"/>
    </xf>
    <xf numFmtId="167" fontId="3" fillId="15" borderId="64" xfId="0" applyNumberFormat="1" applyFont="1" applyFill="1" applyBorder="1" applyAlignment="1" applyProtection="1">
      <alignment horizontal="center"/>
    </xf>
    <xf numFmtId="168" fontId="3" fillId="15" borderId="64" xfId="0" applyNumberFormat="1" applyFont="1" applyFill="1" applyBorder="1" applyAlignment="1" applyProtection="1">
      <alignment horizontal="center"/>
    </xf>
    <xf numFmtId="0" fontId="3" fillId="15" borderId="79" xfId="0" applyFont="1" applyFill="1" applyBorder="1" applyAlignment="1" applyProtection="1">
      <alignment horizontal="center" vertical="center"/>
    </xf>
    <xf numFmtId="167" fontId="3" fillId="15" borderId="72" xfId="0" applyNumberFormat="1" applyFont="1" applyFill="1" applyBorder="1" applyAlignment="1" applyProtection="1">
      <alignment horizontal="center"/>
    </xf>
    <xf numFmtId="168" fontId="3" fillId="15" borderId="92" xfId="0" applyNumberFormat="1" applyFont="1" applyFill="1" applyBorder="1" applyAlignment="1" applyProtection="1">
      <alignment horizontal="center"/>
    </xf>
    <xf numFmtId="0" fontId="0" fillId="0" borderId="74" xfId="0" applyFont="1" applyFill="1" applyBorder="1" applyAlignment="1" applyProtection="1">
      <alignment horizontal="left"/>
    </xf>
    <xf numFmtId="0" fontId="0" fillId="0" borderId="74" xfId="0" applyFont="1" applyFill="1" applyBorder="1" applyAlignment="1" applyProtection="1">
      <alignment horizontal="center"/>
    </xf>
    <xf numFmtId="0" fontId="0" fillId="0" borderId="93" xfId="0" applyFill="1" applyBorder="1" applyAlignment="1" applyProtection="1">
      <alignment horizontal="center"/>
    </xf>
    <xf numFmtId="0" fontId="0" fillId="0" borderId="49" xfId="0" applyFont="1" applyFill="1" applyBorder="1" applyAlignment="1" applyProtection="1">
      <alignment horizontal="left"/>
    </xf>
    <xf numFmtId="0" fontId="0" fillId="0" borderId="49" xfId="0" applyFont="1" applyFill="1" applyBorder="1" applyAlignment="1" applyProtection="1">
      <alignment horizontal="center"/>
    </xf>
    <xf numFmtId="0" fontId="3" fillId="0" borderId="64" xfId="0" applyFont="1" applyFill="1" applyBorder="1" applyAlignment="1" applyProtection="1">
      <alignment horizontal="center"/>
    </xf>
    <xf numFmtId="168" fontId="3" fillId="0" borderId="72" xfId="0" applyNumberFormat="1" applyFont="1" applyFill="1" applyBorder="1" applyAlignment="1" applyProtection="1">
      <alignment horizontal="center"/>
    </xf>
    <xf numFmtId="0" fontId="3" fillId="12" borderId="62" xfId="0" applyFont="1" applyFill="1" applyBorder="1" applyAlignment="1" applyProtection="1">
      <alignment horizontal="center" vertical="center"/>
    </xf>
    <xf numFmtId="169" fontId="0" fillId="11" borderId="12" xfId="0" applyNumberFormat="1" applyFill="1" applyBorder="1" applyAlignment="1" applyProtection="1">
      <alignment horizontal="center"/>
    </xf>
    <xf numFmtId="2" fontId="0" fillId="11" borderId="74" xfId="0" applyNumberFormat="1" applyFill="1" applyBorder="1" applyAlignment="1" applyProtection="1">
      <alignment horizontal="center"/>
    </xf>
    <xf numFmtId="169" fontId="3" fillId="14" borderId="74" xfId="0" applyNumberFormat="1" applyFont="1" applyFill="1" applyBorder="1" applyAlignment="1" applyProtection="1">
      <alignment horizontal="center"/>
    </xf>
    <xf numFmtId="0" fontId="3" fillId="9" borderId="64" xfId="0" applyFont="1" applyFill="1" applyBorder="1" applyAlignment="1" applyProtection="1">
      <alignment horizontal="center"/>
    </xf>
    <xf numFmtId="0" fontId="0" fillId="16" borderId="12" xfId="0" applyFont="1" applyFill="1" applyBorder="1" applyAlignment="1" applyProtection="1">
      <alignment horizontal="center" vertical="center" wrapText="1"/>
      <protection locked="0"/>
    </xf>
    <xf numFmtId="0" fontId="0" fillId="0" borderId="12" xfId="0" applyFont="1" applyFill="1" applyBorder="1" applyAlignment="1" applyProtection="1">
      <alignment horizontal="left" vertical="center" wrapText="1"/>
    </xf>
    <xf numFmtId="166" fontId="0" fillId="0" borderId="12" xfId="0" applyNumberFormat="1" applyFont="1" applyFill="1" applyBorder="1" applyAlignment="1" applyProtection="1">
      <alignment horizontal="center" vertical="center" wrapText="1"/>
    </xf>
    <xf numFmtId="166" fontId="0" fillId="0" borderId="12" xfId="0" applyNumberFormat="1" applyBorder="1" applyAlignment="1" applyProtection="1">
      <alignment horizontal="center" vertical="center" wrapText="1"/>
    </xf>
    <xf numFmtId="0" fontId="20" fillId="0" borderId="12" xfId="0" applyFont="1" applyFill="1" applyBorder="1" applyAlignment="1" applyProtection="1">
      <alignment vertical="center" wrapText="1"/>
    </xf>
    <xf numFmtId="0" fontId="20" fillId="0" borderId="12" xfId="2" applyFont="1" applyFill="1" applyBorder="1" applyAlignment="1" applyProtection="1">
      <alignment horizontal="left" vertical="center" wrapText="1"/>
    </xf>
    <xf numFmtId="0" fontId="11" fillId="0" borderId="12" xfId="0" applyFont="1" applyFill="1" applyBorder="1" applyAlignment="1" applyProtection="1">
      <alignment horizontal="left" vertical="top" wrapText="1"/>
    </xf>
    <xf numFmtId="0" fontId="11" fillId="0" borderId="12" xfId="0" applyFont="1" applyFill="1" applyBorder="1" applyAlignment="1" applyProtection="1">
      <alignment horizontal="center" vertical="center" wrapText="1"/>
    </xf>
    <xf numFmtId="0" fontId="11" fillId="0" borderId="12" xfId="0" applyFont="1" applyFill="1" applyBorder="1" applyAlignment="1" applyProtection="1">
      <alignment horizontal="left" vertical="center" wrapText="1"/>
    </xf>
    <xf numFmtId="0" fontId="11" fillId="0" borderId="12" xfId="2" applyFont="1" applyFill="1" applyBorder="1" applyAlignment="1" applyProtection="1">
      <alignment horizontal="left" vertical="center" wrapText="1"/>
    </xf>
    <xf numFmtId="166" fontId="0" fillId="0" borderId="12" xfId="0" applyNumberFormat="1" applyFill="1" applyBorder="1" applyAlignment="1" applyProtection="1">
      <alignment horizontal="center" vertical="center" wrapText="1"/>
    </xf>
    <xf numFmtId="166" fontId="3" fillId="0" borderId="12" xfId="0" applyNumberFormat="1" applyFont="1" applyFill="1" applyBorder="1" applyAlignment="1" applyProtection="1">
      <alignment horizontal="center" vertical="center" wrapText="1"/>
    </xf>
    <xf numFmtId="0" fontId="0" fillId="0" borderId="12" xfId="0" applyBorder="1" applyAlignment="1" applyProtection="1">
      <alignment vertical="center" wrapText="1"/>
    </xf>
    <xf numFmtId="0" fontId="0" fillId="17" borderId="12" xfId="0" applyFont="1" applyFill="1" applyBorder="1" applyAlignment="1" applyProtection="1">
      <alignment horizontal="center" vertical="center"/>
      <protection locked="0"/>
    </xf>
    <xf numFmtId="0" fontId="9" fillId="17" borderId="12" xfId="0" applyFont="1" applyFill="1" applyBorder="1" applyAlignment="1" applyProtection="1">
      <alignment horizontal="center" vertical="center"/>
      <protection locked="0"/>
    </xf>
    <xf numFmtId="9" fontId="9" fillId="17" borderId="12" xfId="4" applyFont="1" applyFill="1" applyBorder="1" applyAlignment="1" applyProtection="1">
      <alignment horizontal="center" vertical="center"/>
      <protection locked="0"/>
    </xf>
    <xf numFmtId="0" fontId="23" fillId="10" borderId="0" xfId="0" applyFont="1" applyFill="1" applyBorder="1" applyAlignment="1" applyProtection="1">
      <alignment vertical="center" wrapText="1"/>
      <protection locked="0"/>
    </xf>
    <xf numFmtId="0" fontId="0" fillId="0" borderId="0" xfId="0" applyFont="1" applyBorder="1" applyProtection="1">
      <protection locked="0"/>
    </xf>
    <xf numFmtId="0" fontId="6" fillId="0" borderId="12" xfId="0" applyFont="1" applyFill="1" applyBorder="1" applyAlignment="1" applyProtection="1">
      <alignment horizontal="center" vertical="center"/>
    </xf>
    <xf numFmtId="0" fontId="0" fillId="0" borderId="12" xfId="0" applyFont="1" applyFill="1" applyBorder="1" applyAlignment="1" applyProtection="1">
      <alignment vertical="top" wrapText="1"/>
    </xf>
    <xf numFmtId="0" fontId="28" fillId="0" borderId="12" xfId="0" applyFont="1" applyFill="1" applyBorder="1" applyAlignment="1" applyProtection="1">
      <alignment horizontal="center" vertical="center"/>
    </xf>
    <xf numFmtId="0" fontId="11" fillId="0" borderId="12" xfId="0" applyFont="1" applyFill="1" applyBorder="1" applyAlignment="1" applyProtection="1">
      <alignment vertical="top" wrapText="1"/>
    </xf>
    <xf numFmtId="0" fontId="12" fillId="0" borderId="12" xfId="0" applyFont="1" applyFill="1" applyBorder="1" applyAlignment="1" applyProtection="1">
      <alignment horizontal="center" vertical="center"/>
    </xf>
    <xf numFmtId="0" fontId="0" fillId="0" borderId="12" xfId="0" applyFont="1" applyFill="1" applyBorder="1" applyAlignment="1" applyProtection="1">
      <alignment horizontal="center" vertical="center"/>
    </xf>
    <xf numFmtId="9" fontId="9" fillId="0" borderId="12" xfId="4" applyFont="1" applyFill="1" applyBorder="1" applyAlignment="1" applyProtection="1">
      <alignment horizontal="center" vertical="center"/>
    </xf>
    <xf numFmtId="2" fontId="0" fillId="0" borderId="12" xfId="0" applyNumberFormat="1" applyFont="1" applyFill="1" applyBorder="1" applyAlignment="1" applyProtection="1">
      <alignment horizontal="center" vertical="center"/>
    </xf>
    <xf numFmtId="9" fontId="1" fillId="0" borderId="12" xfId="4" applyFont="1" applyFill="1" applyBorder="1" applyAlignment="1" applyProtection="1">
      <alignment horizontal="center" vertical="center"/>
    </xf>
    <xf numFmtId="0" fontId="0" fillId="17" borderId="12" xfId="0" applyFont="1" applyFill="1" applyBorder="1" applyAlignment="1" applyProtection="1">
      <alignment horizontal="center"/>
      <protection locked="0"/>
    </xf>
    <xf numFmtId="0" fontId="34" fillId="17" borderId="12" xfId="0" applyFont="1" applyFill="1" applyBorder="1" applyAlignment="1" applyProtection="1">
      <alignment horizontal="center" vertical="center"/>
      <protection locked="0"/>
    </xf>
    <xf numFmtId="0" fontId="2" fillId="17" borderId="12" xfId="0" applyFont="1" applyFill="1" applyBorder="1" applyProtection="1">
      <protection locked="0"/>
    </xf>
    <xf numFmtId="0" fontId="0" fillId="17" borderId="12" xfId="0" applyFont="1" applyFill="1" applyBorder="1" applyProtection="1">
      <protection locked="0"/>
    </xf>
    <xf numFmtId="9" fontId="1" fillId="17" borderId="12" xfId="4" applyFont="1" applyFill="1" applyBorder="1" applyProtection="1">
      <protection locked="0"/>
    </xf>
    <xf numFmtId="9" fontId="7" fillId="4" borderId="12" xfId="4" applyFont="1" applyFill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top" wrapText="1"/>
    </xf>
    <xf numFmtId="0" fontId="9" fillId="0" borderId="12" xfId="0" applyFont="1" applyBorder="1" applyAlignment="1" applyProtection="1">
      <alignment horizontal="center" vertical="center"/>
    </xf>
    <xf numFmtId="0" fontId="11" fillId="0" borderId="12" xfId="0" applyFont="1" applyFill="1" applyBorder="1" applyAlignment="1" applyProtection="1">
      <alignment horizontal="center" vertical="center"/>
    </xf>
    <xf numFmtId="0" fontId="11" fillId="0" borderId="12" xfId="0" applyFont="1" applyBorder="1" applyAlignment="1" applyProtection="1">
      <alignment horizontal="center" vertical="center" wrapText="1"/>
    </xf>
    <xf numFmtId="0" fontId="11" fillId="0" borderId="12" xfId="0" applyFont="1" applyBorder="1" applyAlignment="1" applyProtection="1">
      <alignment vertical="top" wrapText="1"/>
    </xf>
    <xf numFmtId="0" fontId="12" fillId="0" borderId="12" xfId="0" applyFont="1" applyBorder="1" applyAlignment="1" applyProtection="1">
      <alignment horizontal="center" vertical="center"/>
    </xf>
    <xf numFmtId="0" fontId="0" fillId="0" borderId="12" xfId="0" applyFont="1" applyBorder="1" applyAlignment="1" applyProtection="1">
      <alignment horizontal="center" vertical="center"/>
    </xf>
    <xf numFmtId="0" fontId="0" fillId="0" borderId="12" xfId="0" applyFont="1" applyBorder="1" applyAlignment="1" applyProtection="1">
      <alignment horizontal="left" vertical="top" wrapText="1"/>
    </xf>
    <xf numFmtId="0" fontId="0" fillId="0" borderId="12" xfId="0" applyFont="1" applyBorder="1" applyAlignment="1" applyProtection="1">
      <alignment horizontal="left" vertical="center" wrapText="1"/>
    </xf>
    <xf numFmtId="0" fontId="34" fillId="0" borderId="12" xfId="0" applyFont="1" applyBorder="1" applyAlignment="1" applyProtection="1">
      <alignment horizontal="center" vertical="center"/>
    </xf>
    <xf numFmtId="0" fontId="2" fillId="0" borderId="12" xfId="0" applyFont="1" applyBorder="1" applyProtection="1"/>
    <xf numFmtId="9" fontId="9" fillId="0" borderId="12" xfId="4" applyFont="1" applyBorder="1" applyAlignment="1" applyProtection="1">
      <alignment horizontal="center" vertical="center"/>
    </xf>
    <xf numFmtId="2" fontId="0" fillId="0" borderId="12" xfId="0" applyNumberFormat="1" applyBorder="1" applyAlignment="1" applyProtection="1">
      <alignment horizontal="center" vertical="center"/>
    </xf>
    <xf numFmtId="9" fontId="34" fillId="0" borderId="12" xfId="4" applyFont="1" applyBorder="1" applyAlignment="1" applyProtection="1">
      <alignment horizontal="center" vertical="center"/>
    </xf>
    <xf numFmtId="2" fontId="2" fillId="0" borderId="12" xfId="0" applyNumberFormat="1" applyFont="1" applyBorder="1" applyAlignment="1" applyProtection="1">
      <alignment horizontal="center" vertical="center"/>
    </xf>
    <xf numFmtId="9" fontId="2" fillId="0" borderId="12" xfId="4" applyFont="1" applyBorder="1" applyProtection="1"/>
    <xf numFmtId="2" fontId="2" fillId="0" borderId="12" xfId="0" applyNumberFormat="1" applyFont="1" applyBorder="1" applyAlignment="1" applyProtection="1">
      <alignment horizontal="center"/>
    </xf>
    <xf numFmtId="0" fontId="0" fillId="0" borderId="12" xfId="0" applyFont="1" applyBorder="1" applyProtection="1"/>
    <xf numFmtId="9" fontId="1" fillId="0" borderId="12" xfId="4" applyFont="1" applyBorder="1" applyProtection="1"/>
    <xf numFmtId="2" fontId="0" fillId="0" borderId="12" xfId="0" applyNumberFormat="1" applyFill="1" applyBorder="1" applyAlignment="1" applyProtection="1">
      <alignment horizontal="center"/>
    </xf>
    <xf numFmtId="0" fontId="0" fillId="0" borderId="12" xfId="0" applyFont="1" applyFill="1" applyBorder="1" applyProtection="1"/>
    <xf numFmtId="0" fontId="0" fillId="0" borderId="12" xfId="0" applyFill="1" applyBorder="1" applyProtection="1"/>
    <xf numFmtId="0" fontId="0" fillId="5" borderId="12" xfId="0" applyFill="1" applyBorder="1" applyAlignment="1" applyProtection="1">
      <alignment horizontal="center" vertical="center"/>
    </xf>
    <xf numFmtId="0" fontId="0" fillId="5" borderId="12" xfId="0" applyFont="1" applyFill="1" applyBorder="1" applyAlignment="1" applyProtection="1">
      <alignment horizontal="left" vertical="center"/>
    </xf>
    <xf numFmtId="0" fontId="9" fillId="5" borderId="12" xfId="0" applyFont="1" applyFill="1" applyBorder="1" applyAlignment="1" applyProtection="1">
      <alignment horizontal="center" vertical="center"/>
    </xf>
    <xf numFmtId="0" fontId="0" fillId="5" borderId="12" xfId="0" applyFont="1" applyFill="1" applyBorder="1" applyAlignment="1" applyProtection="1">
      <alignment horizontal="center" vertical="center"/>
    </xf>
    <xf numFmtId="0" fontId="0" fillId="5" borderId="12" xfId="0" applyFont="1" applyFill="1" applyBorder="1" applyAlignment="1" applyProtection="1">
      <alignment horizontal="left" vertical="center" wrapText="1"/>
    </xf>
    <xf numFmtId="0" fontId="20" fillId="7" borderId="12" xfId="2" applyFont="1" applyFill="1" applyBorder="1" applyAlignment="1" applyProtection="1">
      <alignment horizontal="center" vertical="center" wrapText="1"/>
    </xf>
    <xf numFmtId="0" fontId="20" fillId="7" borderId="12" xfId="2" applyFont="1" applyFill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horizontal="left" vertical="center"/>
    </xf>
    <xf numFmtId="0" fontId="0" fillId="17" borderId="12" xfId="0" applyFill="1" applyBorder="1" applyProtection="1">
      <protection locked="0"/>
    </xf>
    <xf numFmtId="0" fontId="0" fillId="17" borderId="12" xfId="0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vertical="top" wrapText="1"/>
    </xf>
    <xf numFmtId="0" fontId="6" fillId="0" borderId="12" xfId="0" applyFont="1" applyBorder="1" applyAlignment="1" applyProtection="1">
      <alignment horizontal="center" vertical="center"/>
    </xf>
    <xf numFmtId="0" fontId="0" fillId="0" borderId="12" xfId="0" applyFill="1" applyBorder="1" applyAlignment="1" applyProtection="1">
      <alignment vertical="top" wrapText="1"/>
    </xf>
    <xf numFmtId="0" fontId="23" fillId="0" borderId="0" xfId="0" applyFont="1" applyFill="1" applyBorder="1" applyAlignment="1" applyProtection="1">
      <alignment vertical="center" wrapText="1"/>
      <protection locked="0"/>
    </xf>
    <xf numFmtId="0" fontId="0" fillId="0" borderId="12" xfId="0" applyBorder="1" applyAlignment="1" applyProtection="1">
      <alignment horizontal="left" vertical="top" wrapText="1"/>
    </xf>
    <xf numFmtId="0" fontId="0" fillId="0" borderId="0" xfId="0" applyFill="1" applyAlignment="1" applyProtection="1">
      <alignment horizontal="center"/>
      <protection locked="0"/>
    </xf>
    <xf numFmtId="0" fontId="12" fillId="17" borderId="12" xfId="0" applyFont="1" applyFill="1" applyBorder="1" applyAlignment="1" applyProtection="1">
      <alignment horizontal="center" vertical="center"/>
      <protection locked="0"/>
    </xf>
    <xf numFmtId="0" fontId="7" fillId="3" borderId="12" xfId="0" applyFont="1" applyFill="1" applyBorder="1" applyAlignment="1" applyProtection="1">
      <alignment horizontal="center" vertical="center"/>
    </xf>
    <xf numFmtId="17" fontId="6" fillId="0" borderId="12" xfId="0" applyNumberFormat="1" applyFont="1" applyFill="1" applyBorder="1" applyAlignment="1" applyProtection="1">
      <alignment horizontal="center" vertical="center"/>
    </xf>
    <xf numFmtId="17" fontId="3" fillId="0" borderId="12" xfId="0" applyNumberFormat="1" applyFont="1" applyFill="1" applyBorder="1" applyAlignment="1" applyProtection="1">
      <alignment horizontal="center" vertical="center"/>
    </xf>
    <xf numFmtId="0" fontId="11" fillId="0" borderId="12" xfId="0" applyFont="1" applyFill="1" applyBorder="1" applyAlignment="1" applyProtection="1">
      <alignment wrapText="1"/>
    </xf>
    <xf numFmtId="0" fontId="11" fillId="0" borderId="12" xfId="0" applyFont="1" applyFill="1" applyBorder="1" applyAlignment="1" applyProtection="1">
      <alignment vertical="center" wrapText="1"/>
    </xf>
    <xf numFmtId="0" fontId="11" fillId="0" borderId="12" xfId="0" applyNumberFormat="1" applyFont="1" applyFill="1" applyBorder="1" applyAlignment="1" applyProtection="1">
      <alignment vertical="center" wrapText="1"/>
    </xf>
    <xf numFmtId="0" fontId="0" fillId="0" borderId="3" xfId="0" applyBorder="1" applyProtection="1"/>
    <xf numFmtId="0" fontId="0" fillId="0" borderId="3" xfId="0" applyFill="1" applyBorder="1" applyAlignment="1" applyProtection="1">
      <alignment horizontal="center"/>
    </xf>
    <xf numFmtId="0" fontId="0" fillId="0" borderId="1" xfId="0" applyBorder="1" applyProtection="1"/>
    <xf numFmtId="0" fontId="0" fillId="0" borderId="1" xfId="0" applyFill="1" applyBorder="1" applyAlignment="1" applyProtection="1">
      <alignment horizontal="center"/>
    </xf>
    <xf numFmtId="0" fontId="0" fillId="0" borderId="12" xfId="0" applyBorder="1" applyAlignment="1" applyProtection="1">
      <alignment horizontal="center" vertical="center" wrapText="1"/>
    </xf>
    <xf numFmtId="10" fontId="29" fillId="17" borderId="33" xfId="6" applyNumberFormat="1" applyFont="1" applyFill="1" applyBorder="1" applyAlignment="1" applyProtection="1">
      <alignment horizontal="center" vertical="center"/>
      <protection locked="0"/>
    </xf>
    <xf numFmtId="10" fontId="29" fillId="17" borderId="25" xfId="6" applyNumberFormat="1" applyFont="1" applyFill="1" applyBorder="1" applyAlignment="1" applyProtection="1">
      <alignment horizontal="center" vertical="center"/>
      <protection locked="0"/>
    </xf>
    <xf numFmtId="10" fontId="28" fillId="17" borderId="25" xfId="5" applyNumberFormat="1" applyFont="1" applyFill="1" applyBorder="1" applyAlignment="1" applyProtection="1">
      <alignment horizontal="center" vertical="center"/>
      <protection locked="0"/>
    </xf>
    <xf numFmtId="10" fontId="29" fillId="17" borderId="40" xfId="6" applyNumberFormat="1" applyFont="1" applyFill="1" applyBorder="1" applyAlignment="1" applyProtection="1">
      <alignment horizontal="center" vertical="center"/>
      <protection locked="0"/>
    </xf>
    <xf numFmtId="10" fontId="28" fillId="17" borderId="25" xfId="6" applyNumberFormat="1" applyFont="1" applyFill="1" applyBorder="1" applyAlignment="1" applyProtection="1">
      <alignment horizontal="center" vertical="center"/>
      <protection locked="0"/>
    </xf>
    <xf numFmtId="0" fontId="3" fillId="0" borderId="96" xfId="0" applyFont="1" applyBorder="1" applyProtection="1"/>
    <xf numFmtId="0" fontId="3" fillId="0" borderId="97" xfId="0" applyFont="1" applyBorder="1" applyAlignment="1" applyProtection="1">
      <alignment horizontal="center" vertical="center"/>
    </xf>
    <xf numFmtId="0" fontId="7" fillId="4" borderId="79" xfId="0" applyFont="1" applyFill="1" applyBorder="1" applyAlignment="1" applyProtection="1">
      <alignment horizontal="center" vertical="center" wrapText="1"/>
    </xf>
    <xf numFmtId="0" fontId="28" fillId="0" borderId="29" xfId="5" applyFont="1" applyBorder="1" applyAlignment="1" applyProtection="1">
      <alignment horizontal="center" vertical="center"/>
    </xf>
    <xf numFmtId="0" fontId="28" fillId="0" borderId="23" xfId="5" applyFont="1" applyBorder="1" applyAlignment="1" applyProtection="1">
      <alignment horizontal="center" vertical="center"/>
    </xf>
    <xf numFmtId="0" fontId="28" fillId="0" borderId="36" xfId="5" applyFont="1" applyBorder="1" applyAlignment="1" applyProtection="1">
      <alignment horizontal="center" vertical="center"/>
    </xf>
    <xf numFmtId="0" fontId="28" fillId="0" borderId="21" xfId="5" applyFont="1" applyBorder="1" applyAlignment="1" applyProtection="1">
      <alignment horizontal="center" vertical="center"/>
    </xf>
    <xf numFmtId="0" fontId="28" fillId="0" borderId="0" xfId="5" applyFont="1" applyBorder="1" applyAlignment="1" applyProtection="1">
      <alignment vertical="center"/>
    </xf>
    <xf numFmtId="10" fontId="28" fillId="0" borderId="22" xfId="5" applyNumberFormat="1" applyFont="1" applyBorder="1" applyAlignment="1" applyProtection="1">
      <alignment vertical="center"/>
    </xf>
    <xf numFmtId="10" fontId="30" fillId="0" borderId="42" xfId="5" applyNumberFormat="1" applyFont="1" applyFill="1" applyBorder="1" applyAlignment="1" applyProtection="1">
      <alignment horizontal="center" vertical="center"/>
    </xf>
    <xf numFmtId="0" fontId="0" fillId="0" borderId="18" xfId="0" applyFont="1" applyBorder="1" applyProtection="1"/>
    <xf numFmtId="0" fontId="0" fillId="0" borderId="19" xfId="0" applyFont="1" applyBorder="1" applyProtection="1"/>
    <xf numFmtId="0" fontId="0" fillId="0" borderId="20" xfId="0" applyFont="1" applyBorder="1" applyProtection="1"/>
    <xf numFmtId="0" fontId="0" fillId="0" borderId="21" xfId="0" applyFont="1" applyBorder="1" applyProtection="1"/>
    <xf numFmtId="0" fontId="31" fillId="0" borderId="0" xfId="0" applyFont="1" applyBorder="1" applyAlignment="1" applyProtection="1">
      <alignment horizontal="left" vertical="center"/>
    </xf>
    <xf numFmtId="0" fontId="0" fillId="0" borderId="22" xfId="0" applyFont="1" applyBorder="1" applyProtection="1"/>
    <xf numFmtId="0" fontId="0" fillId="0" borderId="0" xfId="0" applyFont="1" applyBorder="1" applyAlignment="1" applyProtection="1"/>
    <xf numFmtId="0" fontId="0" fillId="0" borderId="26" xfId="0" applyFont="1" applyBorder="1" applyProtection="1"/>
    <xf numFmtId="0" fontId="0" fillId="0" borderId="27" xfId="0" applyFont="1" applyBorder="1" applyProtection="1"/>
    <xf numFmtId="0" fontId="0" fillId="0" borderId="28" xfId="0" applyFont="1" applyBorder="1" applyProtection="1"/>
    <xf numFmtId="0" fontId="30" fillId="0" borderId="21" xfId="5" applyFont="1" applyBorder="1" applyAlignment="1" applyProtection="1">
      <alignment vertical="center"/>
    </xf>
    <xf numFmtId="0" fontId="3" fillId="0" borderId="52" xfId="0" applyFont="1" applyBorder="1" applyAlignment="1" applyProtection="1">
      <protection locked="0"/>
    </xf>
    <xf numFmtId="0" fontId="3" fillId="0" borderId="53" xfId="0" applyFont="1" applyBorder="1" applyAlignment="1" applyProtection="1">
      <protection locked="0"/>
    </xf>
    <xf numFmtId="0" fontId="3" fillId="0" borderId="53" xfId="0" applyFont="1" applyBorder="1" applyAlignment="1" applyProtection="1">
      <alignment horizontal="center"/>
      <protection locked="0"/>
    </xf>
    <xf numFmtId="44" fontId="0" fillId="0" borderId="12" xfId="0" applyNumberFormat="1" applyBorder="1" applyProtection="1"/>
    <xf numFmtId="9" fontId="0" fillId="0" borderId="12" xfId="4" applyNumberFormat="1" applyFont="1" applyBorder="1" applyAlignment="1" applyProtection="1">
      <alignment horizontal="center" vertical="center"/>
    </xf>
    <xf numFmtId="165" fontId="0" fillId="0" borderId="12" xfId="0" applyNumberFormat="1" applyBorder="1" applyAlignment="1" applyProtection="1">
      <alignment horizontal="center"/>
    </xf>
    <xf numFmtId="9" fontId="0" fillId="0" borderId="12" xfId="4" applyFont="1" applyBorder="1" applyAlignment="1" applyProtection="1">
      <alignment horizontal="center"/>
    </xf>
    <xf numFmtId="44" fontId="0" fillId="0" borderId="12" xfId="0" applyNumberFormat="1" applyBorder="1" applyAlignment="1" applyProtection="1">
      <alignment horizontal="center"/>
    </xf>
    <xf numFmtId="0" fontId="0" fillId="0" borderId="12" xfId="3" applyNumberFormat="1" applyFont="1" applyBorder="1" applyAlignment="1" applyProtection="1">
      <alignment horizontal="center" vertical="center"/>
    </xf>
    <xf numFmtId="0" fontId="0" fillId="0" borderId="12" xfId="0" applyNumberFormat="1" applyBorder="1" applyAlignment="1" applyProtection="1">
      <alignment horizontal="center"/>
    </xf>
    <xf numFmtId="0" fontId="0" fillId="0" borderId="12" xfId="4" applyNumberFormat="1" applyFont="1" applyBorder="1" applyAlignment="1" applyProtection="1">
      <alignment horizontal="center"/>
    </xf>
    <xf numFmtId="164" fontId="0" fillId="0" borderId="12" xfId="0" applyNumberFormat="1" applyBorder="1" applyAlignment="1" applyProtection="1">
      <alignment horizontal="center"/>
    </xf>
    <xf numFmtId="164" fontId="0" fillId="0" borderId="12" xfId="4" applyNumberFormat="1" applyFont="1" applyBorder="1" applyAlignment="1" applyProtection="1">
      <alignment horizontal="center"/>
    </xf>
    <xf numFmtId="0" fontId="0" fillId="0" borderId="12" xfId="0" applyFill="1" applyBorder="1" applyAlignment="1" applyProtection="1">
      <alignment horizontal="center"/>
    </xf>
    <xf numFmtId="0" fontId="3" fillId="0" borderId="12" xfId="0" applyFont="1" applyBorder="1" applyAlignment="1" applyProtection="1">
      <alignment vertical="center"/>
    </xf>
    <xf numFmtId="166" fontId="0" fillId="0" borderId="12" xfId="0" applyNumberFormat="1" applyBorder="1" applyAlignment="1" applyProtection="1">
      <alignment horizontal="center"/>
    </xf>
    <xf numFmtId="10" fontId="26" fillId="17" borderId="12" xfId="0" applyNumberFormat="1" applyFont="1" applyFill="1" applyBorder="1" applyProtection="1">
      <protection locked="0"/>
    </xf>
    <xf numFmtId="10" fontId="17" fillId="17" borderId="12" xfId="0" applyNumberFormat="1" applyFont="1" applyFill="1" applyBorder="1" applyAlignment="1" applyProtection="1">
      <alignment horizontal="center"/>
      <protection locked="0"/>
    </xf>
    <xf numFmtId="10" fontId="26" fillId="17" borderId="50" xfId="0" applyNumberFormat="1" applyFont="1" applyFill="1" applyBorder="1" applyProtection="1">
      <protection locked="0"/>
    </xf>
    <xf numFmtId="10" fontId="26" fillId="17" borderId="12" xfId="0" applyNumberFormat="1" applyFont="1" applyFill="1" applyBorder="1" applyAlignment="1" applyProtection="1">
      <alignment vertical="center"/>
      <protection locked="0"/>
    </xf>
    <xf numFmtId="0" fontId="7" fillId="4" borderId="12" xfId="0" applyFont="1" applyFill="1" applyBorder="1" applyAlignment="1" applyProtection="1">
      <alignment horizontal="center" vertical="center" wrapText="1"/>
    </xf>
    <xf numFmtId="0" fontId="17" fillId="0" borderId="12" xfId="0" applyFont="1" applyBorder="1" applyAlignment="1" applyProtection="1">
      <alignment horizontal="center"/>
    </xf>
    <xf numFmtId="10" fontId="7" fillId="4" borderId="12" xfId="4" applyNumberFormat="1" applyFont="1" applyFill="1" applyBorder="1" applyAlignment="1" applyProtection="1">
      <alignment horizontal="right" vertical="center" wrapText="1"/>
    </xf>
    <xf numFmtId="0" fontId="17" fillId="0" borderId="50" xfId="0" applyFont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center" vertical="center"/>
    </xf>
    <xf numFmtId="10" fontId="27" fillId="2" borderId="12" xfId="0" applyNumberFormat="1" applyFont="1" applyFill="1" applyBorder="1" applyProtection="1"/>
    <xf numFmtId="0" fontId="0" fillId="0" borderId="0" xfId="0" applyAlignment="1" applyProtection="1">
      <alignment horizontal="center" vertical="center"/>
      <protection locked="0"/>
    </xf>
    <xf numFmtId="0" fontId="19" fillId="6" borderId="0" xfId="0" applyFont="1" applyFill="1" applyBorder="1" applyAlignment="1" applyProtection="1">
      <alignment horizontal="center" vertical="center"/>
      <protection locked="0"/>
    </xf>
    <xf numFmtId="2" fontId="0" fillId="6" borderId="0" xfId="0" applyNumberFormat="1" applyFill="1" applyBorder="1" applyAlignment="1" applyProtection="1">
      <alignment horizontal="center" vertical="center"/>
      <protection locked="0"/>
    </xf>
    <xf numFmtId="0" fontId="0" fillId="0" borderId="0" xfId="0" applyFont="1" applyProtection="1">
      <protection locked="0"/>
    </xf>
    <xf numFmtId="0" fontId="28" fillId="0" borderId="0" xfId="5" applyFont="1" applyBorder="1" applyAlignment="1" applyProtection="1">
      <alignment vertical="center"/>
      <protection locked="0"/>
    </xf>
    <xf numFmtId="0" fontId="28" fillId="0" borderId="18" xfId="5" applyFont="1" applyBorder="1" applyAlignment="1" applyProtection="1">
      <alignment vertical="center"/>
      <protection locked="0"/>
    </xf>
    <xf numFmtId="0" fontId="28" fillId="0" borderId="19" xfId="5" applyFont="1" applyBorder="1" applyAlignment="1" applyProtection="1">
      <alignment vertical="center"/>
      <protection locked="0"/>
    </xf>
    <xf numFmtId="10" fontId="30" fillId="0" borderId="20" xfId="5" applyNumberFormat="1" applyFont="1" applyBorder="1" applyAlignment="1" applyProtection="1">
      <alignment horizontal="center" vertical="center"/>
      <protection locked="0"/>
    </xf>
    <xf numFmtId="0" fontId="28" fillId="0" borderId="22" xfId="5" applyFont="1" applyBorder="1" applyAlignment="1" applyProtection="1">
      <alignment vertical="center"/>
      <protection locked="0"/>
    </xf>
    <xf numFmtId="0" fontId="3" fillId="0" borderId="12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/>
    </xf>
    <xf numFmtId="0" fontId="0" fillId="0" borderId="12" xfId="0" applyFill="1" applyBorder="1" applyAlignment="1" applyProtection="1">
      <alignment horizontal="center" vertical="center" wrapText="1"/>
    </xf>
    <xf numFmtId="0" fontId="7" fillId="4" borderId="12" xfId="0" applyFont="1" applyFill="1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/>
    </xf>
    <xf numFmtId="0" fontId="3" fillId="10" borderId="60" xfId="0" applyFont="1" applyFill="1" applyBorder="1" applyAlignment="1" applyProtection="1">
      <alignment horizontal="center" vertical="center"/>
    </xf>
    <xf numFmtId="0" fontId="3" fillId="10" borderId="61" xfId="0" applyFont="1" applyFill="1" applyBorder="1" applyAlignment="1" applyProtection="1">
      <alignment horizontal="center" vertical="center"/>
    </xf>
    <xf numFmtId="167" fontId="3" fillId="0" borderId="12" xfId="0" applyNumberFormat="1" applyFont="1" applyBorder="1" applyAlignment="1" applyProtection="1">
      <alignment horizontal="center"/>
    </xf>
    <xf numFmtId="168" fontId="3" fillId="9" borderId="71" xfId="0" applyNumberFormat="1" applyFont="1" applyFill="1" applyBorder="1" applyAlignment="1" applyProtection="1">
      <alignment horizontal="center"/>
    </xf>
    <xf numFmtId="168" fontId="3" fillId="9" borderId="72" xfId="0" applyNumberFormat="1" applyFont="1" applyFill="1" applyBorder="1" applyAlignment="1" applyProtection="1">
      <alignment horizontal="center"/>
    </xf>
    <xf numFmtId="0" fontId="0" fillId="0" borderId="74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0" fillId="11" borderId="12" xfId="0" applyFill="1" applyBorder="1" applyAlignment="1" applyProtection="1">
      <alignment horizontal="center"/>
    </xf>
    <xf numFmtId="0" fontId="0" fillId="13" borderId="12" xfId="0" applyFill="1" applyBorder="1" applyAlignment="1" applyProtection="1">
      <alignment horizontal="center"/>
    </xf>
    <xf numFmtId="0" fontId="0" fillId="0" borderId="64" xfId="0" applyBorder="1" applyAlignment="1" applyProtection="1">
      <alignment horizontal="center"/>
    </xf>
    <xf numFmtId="167" fontId="3" fillId="0" borderId="64" xfId="0" applyNumberFormat="1" applyFont="1" applyBorder="1" applyAlignment="1" applyProtection="1">
      <alignment horizontal="center"/>
    </xf>
    <xf numFmtId="0" fontId="3" fillId="12" borderId="74" xfId="0" applyFont="1" applyFill="1" applyBorder="1" applyAlignment="1" applyProtection="1">
      <alignment horizontal="center"/>
    </xf>
    <xf numFmtId="0" fontId="0" fillId="0" borderId="74" xfId="0" applyBorder="1" applyAlignment="1" applyProtection="1">
      <alignment horizontal="center" vertical="center"/>
    </xf>
    <xf numFmtId="0" fontId="3" fillId="9" borderId="74" xfId="0" applyFont="1" applyFill="1" applyBorder="1" applyAlignment="1" applyProtection="1">
      <alignment horizontal="center"/>
    </xf>
    <xf numFmtId="0" fontId="0" fillId="15" borderId="12" xfId="0" applyFill="1" applyBorder="1" applyAlignment="1" applyProtection="1">
      <alignment horizontal="center"/>
    </xf>
    <xf numFmtId="0" fontId="3" fillId="12" borderId="61" xfId="0" applyFont="1" applyFill="1" applyBorder="1" applyAlignment="1" applyProtection="1">
      <alignment horizontal="center" vertical="center"/>
    </xf>
    <xf numFmtId="0" fontId="3" fillId="14" borderId="74" xfId="0" applyFont="1" applyFill="1" applyBorder="1" applyAlignment="1" applyProtection="1">
      <alignment horizontal="center"/>
    </xf>
    <xf numFmtId="0" fontId="23" fillId="0" borderId="0" xfId="0" applyFont="1" applyFill="1" applyBorder="1" applyAlignment="1" applyProtection="1">
      <alignment horizontal="center" vertical="center" wrapText="1"/>
    </xf>
    <xf numFmtId="0" fontId="35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5" fillId="3" borderId="4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 vertical="center"/>
    </xf>
    <xf numFmtId="0" fontId="5" fillId="3" borderId="6" xfId="0" applyFont="1" applyFill="1" applyBorder="1" applyAlignment="1" applyProtection="1">
      <alignment horizontal="center" vertical="center"/>
    </xf>
    <xf numFmtId="166" fontId="3" fillId="0" borderId="2" xfId="0" applyNumberFormat="1" applyFont="1" applyBorder="1" applyAlignment="1" applyProtection="1">
      <alignment horizontal="center" vertical="center"/>
    </xf>
    <xf numFmtId="166" fontId="3" fillId="0" borderId="3" xfId="0" applyNumberFormat="1" applyFont="1" applyBorder="1" applyAlignment="1" applyProtection="1">
      <alignment horizontal="center" vertical="center"/>
    </xf>
    <xf numFmtId="10" fontId="0" fillId="0" borderId="2" xfId="4" applyNumberFormat="1" applyFont="1" applyBorder="1" applyAlignment="1" applyProtection="1">
      <alignment horizontal="center" vertical="center"/>
    </xf>
    <xf numFmtId="10" fontId="0" fillId="0" borderId="3" xfId="4" applyNumberFormat="1" applyFont="1" applyBorder="1" applyAlignment="1" applyProtection="1">
      <alignment horizontal="center" vertical="center"/>
    </xf>
    <xf numFmtId="0" fontId="23" fillId="0" borderId="8" xfId="0" applyFont="1" applyFill="1" applyBorder="1" applyAlignment="1" applyProtection="1">
      <alignment horizontal="left" vertical="top" wrapText="1"/>
    </xf>
    <xf numFmtId="0" fontId="9" fillId="0" borderId="9" xfId="0" applyFont="1" applyFill="1" applyBorder="1" applyAlignment="1" applyProtection="1">
      <alignment horizontal="left" vertical="top" wrapText="1"/>
    </xf>
    <xf numFmtId="0" fontId="9" fillId="0" borderId="10" xfId="0" applyFont="1" applyFill="1" applyBorder="1" applyAlignment="1" applyProtection="1">
      <alignment horizontal="left" vertical="top" wrapText="1"/>
    </xf>
    <xf numFmtId="0" fontId="19" fillId="8" borderId="4" xfId="0" applyFont="1" applyFill="1" applyBorder="1" applyAlignment="1" applyProtection="1">
      <alignment horizontal="right"/>
    </xf>
    <xf numFmtId="0" fontId="19" fillId="8" borderId="5" xfId="0" applyFont="1" applyFill="1" applyBorder="1" applyAlignment="1" applyProtection="1">
      <alignment horizontal="right"/>
    </xf>
    <xf numFmtId="0" fontId="23" fillId="0" borderId="12" xfId="0" applyFont="1" applyFill="1" applyBorder="1" applyAlignment="1" applyProtection="1">
      <alignment horizontal="center" vertical="center" wrapText="1"/>
    </xf>
    <xf numFmtId="0" fontId="24" fillId="0" borderId="12" xfId="0" applyFont="1" applyFill="1" applyBorder="1" applyAlignment="1" applyProtection="1">
      <alignment horizontal="left" vertical="center" wrapText="1"/>
    </xf>
    <xf numFmtId="0" fontId="35" fillId="0" borderId="52" xfId="0" applyFont="1" applyBorder="1" applyAlignment="1" applyProtection="1">
      <alignment horizontal="center" vertical="center"/>
      <protection locked="0"/>
    </xf>
    <xf numFmtId="0" fontId="35" fillId="0" borderId="53" xfId="0" applyFont="1" applyBorder="1" applyAlignment="1" applyProtection="1">
      <alignment horizontal="center" vertical="center"/>
      <protection locked="0"/>
    </xf>
    <xf numFmtId="0" fontId="35" fillId="0" borderId="54" xfId="0" applyFont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 wrapText="1"/>
    </xf>
    <xf numFmtId="0" fontId="19" fillId="2" borderId="12" xfId="0" applyFont="1" applyFill="1" applyBorder="1" applyAlignment="1" applyProtection="1">
      <alignment horizontal="center" vertical="center"/>
    </xf>
    <xf numFmtId="0" fontId="5" fillId="3" borderId="12" xfId="0" applyFont="1" applyFill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/>
      <protection locked="0"/>
    </xf>
    <xf numFmtId="10" fontId="3" fillId="0" borderId="12" xfId="0" applyNumberFormat="1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0" fillId="0" borderId="53" xfId="0" applyBorder="1" applyAlignment="1" applyProtection="1">
      <alignment horizontal="center" vertical="center"/>
      <protection locked="0"/>
    </xf>
    <xf numFmtId="0" fontId="0" fillId="0" borderId="54" xfId="0" applyBorder="1" applyAlignment="1" applyProtection="1">
      <alignment horizontal="center" vertical="center"/>
      <protection locked="0"/>
    </xf>
    <xf numFmtId="10" fontId="0" fillId="0" borderId="12" xfId="4" applyNumberFormat="1" applyFont="1" applyBorder="1" applyAlignment="1" applyProtection="1">
      <alignment horizontal="center" vertical="center"/>
    </xf>
    <xf numFmtId="0" fontId="0" fillId="0" borderId="12" xfId="0" applyFill="1" applyBorder="1" applyAlignment="1" applyProtection="1">
      <alignment horizontal="center" vertical="center" wrapText="1"/>
    </xf>
    <xf numFmtId="0" fontId="25" fillId="0" borderId="12" xfId="0" applyFont="1" applyBorder="1" applyAlignment="1" applyProtection="1">
      <alignment horizontal="left" vertical="center" wrapText="1"/>
      <protection locked="0"/>
    </xf>
    <xf numFmtId="0" fontId="23" fillId="0" borderId="12" xfId="0" applyFont="1" applyFill="1" applyBorder="1" applyAlignment="1" applyProtection="1">
      <alignment horizontal="center" vertical="center" wrapText="1"/>
      <protection locked="0"/>
    </xf>
    <xf numFmtId="0" fontId="35" fillId="0" borderId="12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35" fillId="0" borderId="12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0" fillId="0" borderId="52" xfId="0" applyBorder="1" applyAlignment="1" applyProtection="1">
      <alignment horizontal="center"/>
      <protection locked="0"/>
    </xf>
    <xf numFmtId="0" fontId="0" fillId="0" borderId="53" xfId="0" applyBorder="1" applyAlignment="1" applyProtection="1">
      <alignment horizontal="center"/>
      <protection locked="0"/>
    </xf>
    <xf numFmtId="0" fontId="0" fillId="0" borderId="54" xfId="0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left"/>
    </xf>
    <xf numFmtId="0" fontId="0" fillId="0" borderId="12" xfId="0" applyFill="1" applyBorder="1" applyAlignment="1" applyProtection="1">
      <alignment horizontal="center"/>
      <protection locked="0"/>
    </xf>
    <xf numFmtId="0" fontId="23" fillId="0" borderId="56" xfId="0" applyFont="1" applyFill="1" applyBorder="1" applyAlignment="1" applyProtection="1">
      <alignment horizontal="center" vertical="center" wrapText="1"/>
    </xf>
    <xf numFmtId="0" fontId="23" fillId="0" borderId="103" xfId="0" applyFont="1" applyFill="1" applyBorder="1" applyAlignment="1" applyProtection="1">
      <alignment horizontal="center" vertical="center" wrapText="1"/>
    </xf>
    <xf numFmtId="0" fontId="23" fillId="0" borderId="59" xfId="0" applyFont="1" applyFill="1" applyBorder="1" applyAlignment="1" applyProtection="1">
      <alignment horizontal="center" vertical="center" wrapText="1"/>
    </xf>
    <xf numFmtId="0" fontId="23" fillId="0" borderId="87" xfId="0" applyFont="1" applyFill="1" applyBorder="1" applyAlignment="1" applyProtection="1">
      <alignment horizontal="center" vertical="center" wrapText="1"/>
    </xf>
    <xf numFmtId="0" fontId="23" fillId="0" borderId="51" xfId="0" applyFont="1" applyFill="1" applyBorder="1" applyAlignment="1" applyProtection="1">
      <alignment horizontal="center" vertical="center" wrapText="1"/>
    </xf>
    <xf numFmtId="0" fontId="23" fillId="0" borderId="88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left"/>
      <protection locked="0"/>
    </xf>
    <xf numFmtId="0" fontId="0" fillId="0" borderId="52" xfId="0" applyBorder="1" applyAlignment="1" applyProtection="1">
      <alignment horizontal="center"/>
    </xf>
    <xf numFmtId="0" fontId="0" fillId="0" borderId="53" xfId="0" applyBorder="1" applyAlignment="1" applyProtection="1">
      <alignment horizontal="center"/>
    </xf>
    <xf numFmtId="0" fontId="0" fillId="0" borderId="54" xfId="0" applyBorder="1" applyAlignment="1" applyProtection="1">
      <alignment horizontal="center"/>
    </xf>
    <xf numFmtId="0" fontId="23" fillId="0" borderId="1" xfId="0" applyFont="1" applyFill="1" applyBorder="1" applyAlignment="1" applyProtection="1">
      <alignment horizontal="center" vertical="center" wrapText="1"/>
    </xf>
    <xf numFmtId="0" fontId="7" fillId="3" borderId="12" xfId="0" applyFont="1" applyFill="1" applyBorder="1" applyAlignment="1" applyProtection="1">
      <alignment horizontal="center"/>
    </xf>
    <xf numFmtId="0" fontId="28" fillId="0" borderId="34" xfId="5" applyFont="1" applyBorder="1" applyAlignment="1" applyProtection="1">
      <alignment horizontal="left" vertical="center"/>
    </xf>
    <xf numFmtId="0" fontId="28" fillId="0" borderId="0" xfId="5" applyFont="1" applyBorder="1" applyAlignment="1" applyProtection="1">
      <alignment horizontal="left" vertical="center"/>
    </xf>
    <xf numFmtId="0" fontId="28" fillId="0" borderId="35" xfId="5" applyFont="1" applyBorder="1" applyAlignment="1" applyProtection="1">
      <alignment horizontal="left" vertical="center"/>
    </xf>
    <xf numFmtId="0" fontId="28" fillId="0" borderId="21" xfId="5" applyFont="1" applyBorder="1" applyAlignment="1" applyProtection="1">
      <alignment vertical="center" wrapText="1"/>
    </xf>
    <xf numFmtId="0" fontId="28" fillId="0" borderId="0" xfId="5" applyFont="1" applyBorder="1" applyAlignment="1" applyProtection="1">
      <alignment vertical="center" wrapText="1"/>
    </xf>
    <xf numFmtId="0" fontId="28" fillId="0" borderId="22" xfId="5" applyFont="1" applyBorder="1" applyAlignment="1" applyProtection="1">
      <alignment vertical="center" wrapText="1"/>
    </xf>
    <xf numFmtId="0" fontId="30" fillId="0" borderId="23" xfId="5" applyFont="1" applyBorder="1" applyAlignment="1" applyProtection="1">
      <alignment horizontal="center" vertical="center"/>
    </xf>
    <xf numFmtId="0" fontId="30" fillId="0" borderId="24" xfId="5" applyFont="1" applyBorder="1" applyAlignment="1" applyProtection="1">
      <alignment horizontal="center" vertical="center"/>
    </xf>
    <xf numFmtId="0" fontId="30" fillId="0" borderId="25" xfId="5" applyFont="1" applyBorder="1" applyAlignment="1" applyProtection="1">
      <alignment horizontal="center" vertical="center"/>
    </xf>
    <xf numFmtId="0" fontId="28" fillId="0" borderId="16" xfId="5" applyFont="1" applyBorder="1" applyAlignment="1" applyProtection="1">
      <alignment horizontal="center" vertical="center"/>
    </xf>
    <xf numFmtId="0" fontId="28" fillId="0" borderId="17" xfId="5" applyFont="1" applyBorder="1" applyAlignment="1" applyProtection="1">
      <alignment horizontal="center" vertical="center"/>
    </xf>
    <xf numFmtId="0" fontId="28" fillId="0" borderId="41" xfId="5" applyFont="1" applyBorder="1" applyAlignment="1" applyProtection="1">
      <alignment horizontal="center" vertical="center"/>
    </xf>
    <xf numFmtId="0" fontId="30" fillId="0" borderId="16" xfId="5" applyFont="1" applyBorder="1" applyAlignment="1" applyProtection="1">
      <alignment horizontal="center" vertical="center"/>
    </xf>
    <xf numFmtId="0" fontId="30" fillId="0" borderId="17" xfId="5" applyFont="1" applyBorder="1" applyAlignment="1" applyProtection="1">
      <alignment horizontal="center" vertical="center"/>
    </xf>
    <xf numFmtId="0" fontId="30" fillId="0" borderId="41" xfId="5" applyFont="1" applyBorder="1" applyAlignment="1" applyProtection="1">
      <alignment horizontal="center" vertical="center"/>
    </xf>
    <xf numFmtId="0" fontId="5" fillId="3" borderId="47" xfId="0" applyFont="1" applyFill="1" applyBorder="1" applyAlignment="1" applyProtection="1">
      <alignment horizontal="center" vertical="center"/>
    </xf>
    <xf numFmtId="0" fontId="5" fillId="3" borderId="48" xfId="0" applyFont="1" applyFill="1" applyBorder="1" applyAlignment="1" applyProtection="1">
      <alignment horizontal="center" vertical="center"/>
    </xf>
    <xf numFmtId="0" fontId="5" fillId="3" borderId="95" xfId="0" applyFont="1" applyFill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10" fontId="3" fillId="0" borderId="98" xfId="0" applyNumberFormat="1" applyFont="1" applyBorder="1" applyAlignment="1" applyProtection="1">
      <alignment horizontal="center" vertical="center"/>
    </xf>
    <xf numFmtId="0" fontId="3" fillId="0" borderId="98" xfId="0" applyFont="1" applyBorder="1" applyAlignment="1" applyProtection="1">
      <alignment horizontal="center" vertical="center"/>
    </xf>
    <xf numFmtId="0" fontId="3" fillId="0" borderId="99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23" fillId="0" borderId="21" xfId="0" applyFont="1" applyFill="1" applyBorder="1" applyAlignment="1" applyProtection="1">
      <alignment horizontal="center" vertical="center" wrapText="1"/>
    </xf>
    <xf numFmtId="0" fontId="23" fillId="0" borderId="22" xfId="0" applyFont="1" applyFill="1" applyBorder="1" applyAlignment="1" applyProtection="1">
      <alignment horizontal="center" vertical="center" wrapText="1"/>
    </xf>
    <xf numFmtId="0" fontId="23" fillId="0" borderId="26" xfId="0" applyFont="1" applyFill="1" applyBorder="1" applyAlignment="1" applyProtection="1">
      <alignment horizontal="center" vertical="center" wrapText="1"/>
    </xf>
    <xf numFmtId="0" fontId="23" fillId="0" borderId="27" xfId="0" applyFont="1" applyFill="1" applyBorder="1" applyAlignment="1" applyProtection="1">
      <alignment horizontal="center" vertical="center" wrapText="1"/>
    </xf>
    <xf numFmtId="0" fontId="23" fillId="0" borderId="28" xfId="0" applyFont="1" applyFill="1" applyBorder="1" applyAlignment="1" applyProtection="1">
      <alignment horizontal="center" vertical="center" wrapText="1"/>
    </xf>
    <xf numFmtId="0" fontId="28" fillId="0" borderId="30" xfId="5" applyFont="1" applyBorder="1" applyAlignment="1" applyProtection="1">
      <alignment horizontal="left" vertical="center"/>
    </xf>
    <xf numFmtId="0" fontId="28" fillId="0" borderId="31" xfId="5" applyFont="1" applyBorder="1" applyAlignment="1" applyProtection="1">
      <alignment horizontal="left" vertical="center"/>
    </xf>
    <xf numFmtId="0" fontId="28" fillId="0" borderId="32" xfId="5" applyFont="1" applyBorder="1" applyAlignment="1" applyProtection="1">
      <alignment horizontal="left" vertical="center"/>
    </xf>
    <xf numFmtId="0" fontId="3" fillId="2" borderId="100" xfId="0" applyFont="1" applyFill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 vertical="center"/>
    </xf>
    <xf numFmtId="0" fontId="3" fillId="2" borderId="101" xfId="0" applyFont="1" applyFill="1" applyBorder="1" applyAlignment="1" applyProtection="1">
      <alignment horizontal="center" vertical="center"/>
    </xf>
    <xf numFmtId="0" fontId="7" fillId="4" borderId="44" xfId="0" applyFont="1" applyFill="1" applyBorder="1" applyAlignment="1" applyProtection="1">
      <alignment horizontal="center" vertical="center" wrapText="1"/>
    </xf>
    <xf numFmtId="0" fontId="7" fillId="4" borderId="43" xfId="0" applyFont="1" applyFill="1" applyBorder="1" applyAlignment="1" applyProtection="1">
      <alignment horizontal="center" vertical="center" wrapText="1"/>
    </xf>
    <xf numFmtId="0" fontId="7" fillId="4" borderId="102" xfId="0" applyFont="1" applyFill="1" applyBorder="1" applyAlignment="1" applyProtection="1">
      <alignment horizontal="center" vertical="center" wrapText="1"/>
    </xf>
    <xf numFmtId="0" fontId="18" fillId="0" borderId="26" xfId="0" applyFont="1" applyBorder="1" applyAlignment="1" applyProtection="1">
      <alignment horizontal="center"/>
    </xf>
    <xf numFmtId="0" fontId="18" fillId="0" borderId="27" xfId="0" applyFont="1" applyBorder="1" applyAlignment="1" applyProtection="1">
      <alignment horizontal="center"/>
    </xf>
    <xf numFmtId="0" fontId="18" fillId="0" borderId="28" xfId="0" applyFont="1" applyBorder="1" applyAlignment="1" applyProtection="1">
      <alignment horizontal="center"/>
    </xf>
    <xf numFmtId="0" fontId="28" fillId="0" borderId="37" xfId="5" applyFont="1" applyBorder="1" applyAlignment="1" applyProtection="1">
      <alignment horizontal="left" vertical="center"/>
    </xf>
    <xf numFmtId="0" fontId="28" fillId="0" borderId="38" xfId="5" applyFont="1" applyBorder="1" applyAlignment="1" applyProtection="1">
      <alignment horizontal="left" vertical="center"/>
    </xf>
    <xf numFmtId="0" fontId="28" fillId="0" borderId="39" xfId="5" applyFont="1" applyBorder="1" applyAlignment="1" applyProtection="1">
      <alignment horizontal="left" vertical="center"/>
    </xf>
    <xf numFmtId="0" fontId="28" fillId="0" borderId="45" xfId="5" applyFont="1" applyBorder="1" applyAlignment="1" applyProtection="1">
      <alignment horizontal="left" vertical="center"/>
    </xf>
    <xf numFmtId="0" fontId="28" fillId="0" borderId="27" xfId="5" applyFont="1" applyBorder="1" applyAlignment="1" applyProtection="1">
      <alignment horizontal="left" vertical="center"/>
    </xf>
    <xf numFmtId="0" fontId="28" fillId="0" borderId="46" xfId="5" applyFont="1" applyBorder="1" applyAlignment="1" applyProtection="1">
      <alignment horizontal="left" vertical="center"/>
    </xf>
    <xf numFmtId="0" fontId="28" fillId="0" borderId="21" xfId="5" applyFont="1" applyBorder="1" applyAlignment="1" applyProtection="1">
      <alignment vertical="center" wrapText="1"/>
      <protection locked="0"/>
    </xf>
    <xf numFmtId="0" fontId="28" fillId="0" borderId="0" xfId="5" applyFont="1" applyBorder="1" applyAlignment="1" applyProtection="1">
      <alignment vertical="center" wrapText="1"/>
      <protection locked="0"/>
    </xf>
    <xf numFmtId="0" fontId="28" fillId="0" borderId="22" xfId="5" applyFont="1" applyBorder="1" applyAlignment="1" applyProtection="1">
      <alignment vertical="center" wrapText="1"/>
      <protection locked="0"/>
    </xf>
    <xf numFmtId="0" fontId="28" fillId="0" borderId="23" xfId="5" applyFont="1" applyBorder="1" applyAlignment="1" applyProtection="1">
      <alignment vertical="center" wrapText="1"/>
    </xf>
    <xf numFmtId="0" fontId="28" fillId="0" borderId="24" xfId="5" applyFont="1" applyBorder="1" applyAlignment="1" applyProtection="1">
      <alignment vertical="center" wrapText="1"/>
    </xf>
    <xf numFmtId="0" fontId="28" fillId="0" borderId="25" xfId="5" applyFont="1" applyBorder="1" applyAlignment="1" applyProtection="1">
      <alignment vertical="center" wrapText="1"/>
    </xf>
    <xf numFmtId="0" fontId="0" fillId="0" borderId="12" xfId="0" applyFill="1" applyBorder="1" applyAlignment="1" applyProtection="1">
      <alignment horizontal="left" vertical="center" wrapText="1"/>
    </xf>
    <xf numFmtId="0" fontId="7" fillId="4" borderId="12" xfId="0" applyFont="1" applyFill="1" applyBorder="1" applyAlignment="1" applyProtection="1">
      <alignment horizontal="left" vertical="center" wrapText="1"/>
    </xf>
    <xf numFmtId="0" fontId="3" fillId="0" borderId="12" xfId="0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center" vertical="center"/>
    </xf>
    <xf numFmtId="0" fontId="0" fillId="0" borderId="12" xfId="0" applyFill="1" applyBorder="1" applyAlignment="1" applyProtection="1">
      <alignment horizontal="left" wrapText="1"/>
    </xf>
    <xf numFmtId="0" fontId="0" fillId="0" borderId="12" xfId="0" applyBorder="1" applyAlignment="1" applyProtection="1">
      <alignment horizontal="center" vertical="center"/>
    </xf>
    <xf numFmtId="0" fontId="35" fillId="0" borderId="51" xfId="0" applyFont="1" applyBorder="1" applyAlignment="1" applyProtection="1">
      <alignment horizontal="center" vertical="center"/>
      <protection locked="0"/>
    </xf>
    <xf numFmtId="0" fontId="3" fillId="0" borderId="49" xfId="0" applyFont="1" applyBorder="1" applyAlignment="1" applyProtection="1">
      <alignment horizontal="center" vertical="center"/>
    </xf>
    <xf numFmtId="0" fontId="3" fillId="0" borderId="50" xfId="0" applyFont="1" applyBorder="1" applyAlignment="1" applyProtection="1">
      <alignment horizontal="center" vertical="center"/>
    </xf>
    <xf numFmtId="10" fontId="0" fillId="0" borderId="49" xfId="4" applyNumberFormat="1" applyFont="1" applyBorder="1" applyAlignment="1" applyProtection="1">
      <alignment horizontal="center" vertical="center"/>
    </xf>
    <xf numFmtId="10" fontId="0" fillId="0" borderId="50" xfId="4" applyNumberFormat="1" applyFont="1" applyBorder="1" applyAlignment="1" applyProtection="1">
      <alignment horizontal="center" vertical="center"/>
    </xf>
    <xf numFmtId="0" fontId="0" fillId="0" borderId="52" xfId="0" applyFill="1" applyBorder="1" applyAlignment="1" applyProtection="1">
      <alignment horizontal="center"/>
    </xf>
    <xf numFmtId="0" fontId="0" fillId="0" borderId="53" xfId="0" applyFill="1" applyBorder="1" applyAlignment="1" applyProtection="1">
      <alignment horizontal="center"/>
    </xf>
    <xf numFmtId="0" fontId="0" fillId="9" borderId="52" xfId="0" applyFill="1" applyBorder="1" applyAlignment="1" applyProtection="1">
      <alignment horizontal="center"/>
    </xf>
    <xf numFmtId="0" fontId="0" fillId="9" borderId="54" xfId="0" applyFill="1" applyBorder="1" applyAlignment="1" applyProtection="1">
      <alignment horizontal="center"/>
    </xf>
    <xf numFmtId="0" fontId="3" fillId="9" borderId="52" xfId="0" applyFont="1" applyFill="1" applyBorder="1" applyAlignment="1" applyProtection="1">
      <alignment horizontal="center" vertical="center"/>
    </xf>
    <xf numFmtId="0" fontId="3" fillId="9" borderId="54" xfId="0" applyFont="1" applyFill="1" applyBorder="1" applyAlignment="1" applyProtection="1">
      <alignment horizontal="center" vertical="center"/>
    </xf>
    <xf numFmtId="0" fontId="3" fillId="0" borderId="52" xfId="0" applyFont="1" applyBorder="1" applyAlignment="1" applyProtection="1">
      <alignment horizontal="center"/>
    </xf>
    <xf numFmtId="0" fontId="3" fillId="0" borderId="53" xfId="0" applyFont="1" applyBorder="1" applyAlignment="1" applyProtection="1">
      <alignment horizontal="center"/>
    </xf>
    <xf numFmtId="0" fontId="3" fillId="0" borderId="54" xfId="0" applyFont="1" applyBorder="1" applyAlignment="1" applyProtection="1">
      <alignment horizontal="center"/>
    </xf>
    <xf numFmtId="0" fontId="35" fillId="0" borderId="0" xfId="0" applyFont="1" applyAlignment="1" applyProtection="1">
      <alignment horizontal="center" vertical="center"/>
      <protection locked="0"/>
    </xf>
    <xf numFmtId="0" fontId="5" fillId="3" borderId="51" xfId="0" applyFont="1" applyFill="1" applyBorder="1" applyAlignment="1" applyProtection="1">
      <alignment horizontal="center" vertical="center"/>
    </xf>
    <xf numFmtId="0" fontId="3" fillId="2" borderId="47" xfId="0" applyFont="1" applyFill="1" applyBorder="1" applyAlignment="1" applyProtection="1">
      <alignment horizontal="center" vertical="center"/>
    </xf>
    <xf numFmtId="0" fontId="3" fillId="2" borderId="48" xfId="0" applyFont="1" applyFill="1" applyBorder="1" applyAlignment="1" applyProtection="1">
      <alignment horizontal="center" vertical="center"/>
    </xf>
    <xf numFmtId="0" fontId="17" fillId="0" borderId="52" xfId="0" applyFont="1" applyBorder="1" applyAlignment="1" applyProtection="1">
      <alignment horizontal="left"/>
    </xf>
    <xf numFmtId="0" fontId="17" fillId="0" borderId="54" xfId="0" applyFont="1" applyBorder="1" applyAlignment="1" applyProtection="1">
      <alignment horizontal="left"/>
    </xf>
    <xf numFmtId="0" fontId="3" fillId="0" borderId="57" xfId="0" applyFont="1" applyBorder="1" applyAlignment="1" applyProtection="1">
      <alignment horizontal="center"/>
      <protection locked="0"/>
    </xf>
    <xf numFmtId="0" fontId="3" fillId="0" borderId="58" xfId="0" applyFont="1" applyBorder="1" applyAlignment="1" applyProtection="1">
      <alignment horizontal="center"/>
      <protection locked="0"/>
    </xf>
    <xf numFmtId="0" fontId="3" fillId="0" borderId="56" xfId="0" applyFont="1" applyBorder="1" applyAlignment="1" applyProtection="1">
      <alignment horizontal="center"/>
      <protection locked="0"/>
    </xf>
    <xf numFmtId="0" fontId="3" fillId="0" borderId="59" xfId="0" applyFont="1" applyBorder="1" applyAlignment="1" applyProtection="1">
      <alignment horizontal="center"/>
      <protection locked="0"/>
    </xf>
    <xf numFmtId="0" fontId="3" fillId="0" borderId="52" xfId="0" applyFont="1" applyBorder="1" applyAlignment="1" applyProtection="1">
      <alignment horizontal="center"/>
      <protection locked="0"/>
    </xf>
    <xf numFmtId="0" fontId="3" fillId="0" borderId="54" xfId="0" applyFont="1" applyBorder="1" applyAlignment="1" applyProtection="1">
      <alignment horizontal="center"/>
      <protection locked="0"/>
    </xf>
    <xf numFmtId="0" fontId="7" fillId="4" borderId="12" xfId="0" applyFont="1" applyFill="1" applyBorder="1" applyAlignment="1" applyProtection="1">
      <alignment horizontal="center" vertical="center" wrapText="1"/>
    </xf>
    <xf numFmtId="0" fontId="3" fillId="2" borderId="55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17" fillId="0" borderId="52" xfId="0" applyFont="1" applyBorder="1" applyAlignment="1" applyProtection="1">
      <alignment horizontal="left" vertical="center" wrapText="1"/>
    </xf>
    <xf numFmtId="0" fontId="17" fillId="0" borderId="54" xfId="0" applyFont="1" applyBorder="1" applyAlignment="1" applyProtection="1">
      <alignment horizontal="left" vertical="center" wrapText="1"/>
    </xf>
    <xf numFmtId="0" fontId="3" fillId="9" borderId="67" xfId="0" applyFont="1" applyFill="1" applyBorder="1" applyAlignment="1" applyProtection="1">
      <alignment horizontal="center" vertical="center"/>
    </xf>
    <xf numFmtId="0" fontId="3" fillId="9" borderId="53" xfId="0" applyFont="1" applyFill="1" applyBorder="1" applyAlignment="1" applyProtection="1">
      <alignment horizontal="center" vertical="center"/>
    </xf>
    <xf numFmtId="0" fontId="3" fillId="0" borderId="80" xfId="0" applyFont="1" applyFill="1" applyBorder="1" applyAlignment="1" applyProtection="1">
      <alignment horizontal="center"/>
    </xf>
    <xf numFmtId="0" fontId="3" fillId="0" borderId="71" xfId="0" applyFont="1" applyFill="1" applyBorder="1" applyAlignment="1" applyProtection="1">
      <alignment horizontal="center"/>
    </xf>
    <xf numFmtId="0" fontId="3" fillId="0" borderId="16" xfId="0" applyFont="1" applyBorder="1" applyAlignment="1" applyProtection="1">
      <alignment horizontal="center" wrapText="1"/>
    </xf>
    <xf numFmtId="0" fontId="3" fillId="0" borderId="17" xfId="0" applyFont="1" applyBorder="1" applyAlignment="1" applyProtection="1">
      <alignment horizontal="center" wrapText="1"/>
    </xf>
    <xf numFmtId="0" fontId="3" fillId="0" borderId="81" xfId="0" applyFont="1" applyBorder="1" applyAlignment="1" applyProtection="1">
      <alignment horizontal="center" wrapText="1"/>
    </xf>
    <xf numFmtId="0" fontId="3" fillId="15" borderId="67" xfId="0" applyFont="1" applyFill="1" applyBorder="1" applyAlignment="1" applyProtection="1">
      <alignment horizontal="center"/>
    </xf>
    <xf numFmtId="0" fontId="3" fillId="15" borderId="53" xfId="0" applyFont="1" applyFill="1" applyBorder="1" applyAlignment="1" applyProtection="1">
      <alignment horizontal="center"/>
    </xf>
    <xf numFmtId="0" fontId="3" fillId="15" borderId="54" xfId="0" applyFont="1" applyFill="1" applyBorder="1" applyAlignment="1" applyProtection="1">
      <alignment horizontal="center"/>
    </xf>
    <xf numFmtId="0" fontId="0" fillId="13" borderId="52" xfId="0" applyFill="1" applyBorder="1" applyAlignment="1" applyProtection="1">
      <alignment horizontal="center"/>
    </xf>
    <xf numFmtId="0" fontId="0" fillId="13" borderId="54" xfId="0" applyFill="1" applyBorder="1" applyAlignment="1" applyProtection="1">
      <alignment horizontal="center"/>
    </xf>
    <xf numFmtId="0" fontId="3" fillId="15" borderId="68" xfId="0" applyFont="1" applyFill="1" applyBorder="1" applyAlignment="1" applyProtection="1">
      <alignment horizontal="center"/>
    </xf>
    <xf numFmtId="0" fontId="0" fillId="15" borderId="69" xfId="0" applyFill="1" applyBorder="1" applyAlignment="1" applyProtection="1">
      <alignment horizontal="center"/>
    </xf>
    <xf numFmtId="0" fontId="0" fillId="15" borderId="70" xfId="0" applyFill="1" applyBorder="1" applyAlignment="1" applyProtection="1">
      <alignment horizontal="center"/>
    </xf>
    <xf numFmtId="168" fontId="0" fillId="15" borderId="75" xfId="0" applyNumberFormat="1" applyFill="1" applyBorder="1" applyAlignment="1" applyProtection="1">
      <alignment horizontal="center"/>
    </xf>
    <xf numFmtId="168" fontId="0" fillId="15" borderId="76" xfId="0" applyNumberFormat="1" applyFill="1" applyBorder="1" applyAlignment="1" applyProtection="1">
      <alignment horizontal="center"/>
    </xf>
    <xf numFmtId="0" fontId="3" fillId="15" borderId="65" xfId="0" applyFont="1" applyFill="1" applyBorder="1" applyAlignment="1" applyProtection="1">
      <alignment horizontal="center"/>
    </xf>
    <xf numFmtId="0" fontId="3" fillId="15" borderId="91" xfId="0" applyFont="1" applyFill="1" applyBorder="1" applyAlignment="1" applyProtection="1">
      <alignment horizontal="center"/>
    </xf>
    <xf numFmtId="0" fontId="3" fillId="0" borderId="78" xfId="0" applyFont="1" applyFill="1" applyBorder="1" applyAlignment="1" applyProtection="1">
      <alignment horizontal="center" vertical="center"/>
    </xf>
    <xf numFmtId="0" fontId="3" fillId="0" borderId="63" xfId="0" applyFont="1" applyFill="1" applyBorder="1" applyAlignment="1" applyProtection="1">
      <alignment horizontal="center" vertical="center"/>
    </xf>
    <xf numFmtId="168" fontId="0" fillId="0" borderId="75" xfId="0" applyNumberFormat="1" applyFont="1" applyFill="1" applyBorder="1" applyAlignment="1" applyProtection="1">
      <alignment horizontal="center"/>
    </xf>
    <xf numFmtId="0" fontId="0" fillId="0" borderId="76" xfId="0" applyFont="1" applyFill="1" applyBorder="1" applyAlignment="1" applyProtection="1">
      <alignment horizontal="center"/>
    </xf>
    <xf numFmtId="168" fontId="0" fillId="0" borderId="56" xfId="0" applyNumberFormat="1" applyFont="1" applyFill="1" applyBorder="1" applyAlignment="1" applyProtection="1">
      <alignment horizontal="center"/>
    </xf>
    <xf numFmtId="0" fontId="0" fillId="0" borderId="59" xfId="0" applyFont="1" applyFill="1" applyBorder="1" applyAlignment="1" applyProtection="1">
      <alignment horizontal="center"/>
    </xf>
    <xf numFmtId="0" fontId="3" fillId="15" borderId="63" xfId="0" applyFont="1" applyFill="1" applyBorder="1" applyAlignment="1" applyProtection="1">
      <alignment horizontal="center" vertical="center"/>
    </xf>
    <xf numFmtId="0" fontId="3" fillId="15" borderId="66" xfId="0" applyFont="1" applyFill="1" applyBorder="1" applyAlignment="1" applyProtection="1">
      <alignment horizontal="center" vertical="center"/>
    </xf>
    <xf numFmtId="0" fontId="0" fillId="15" borderId="12" xfId="0" applyFill="1" applyBorder="1" applyAlignment="1" applyProtection="1">
      <alignment horizontal="center"/>
    </xf>
    <xf numFmtId="0" fontId="0" fillId="15" borderId="53" xfId="0" applyFill="1" applyBorder="1" applyAlignment="1" applyProtection="1">
      <alignment horizontal="center"/>
    </xf>
    <xf numFmtId="0" fontId="0" fillId="15" borderId="54" xfId="0" applyFill="1" applyBorder="1" applyAlignment="1" applyProtection="1">
      <alignment horizontal="center"/>
    </xf>
    <xf numFmtId="0" fontId="3" fillId="15" borderId="65" xfId="0" applyFont="1" applyFill="1" applyBorder="1" applyAlignment="1" applyProtection="1">
      <alignment horizontal="center" vertical="center"/>
    </xf>
    <xf numFmtId="0" fontId="0" fillId="13" borderId="12" xfId="0" applyFill="1" applyBorder="1" applyAlignment="1" applyProtection="1">
      <alignment horizontal="center"/>
    </xf>
    <xf numFmtId="0" fontId="3" fillId="11" borderId="67" xfId="0" applyFont="1" applyFill="1" applyBorder="1" applyAlignment="1" applyProtection="1">
      <alignment horizontal="center"/>
    </xf>
    <xf numFmtId="0" fontId="0" fillId="11" borderId="53" xfId="0" applyFill="1" applyBorder="1" applyAlignment="1" applyProtection="1">
      <alignment horizontal="center"/>
    </xf>
    <xf numFmtId="0" fontId="0" fillId="11" borderId="54" xfId="0" applyFill="1" applyBorder="1" applyAlignment="1" applyProtection="1">
      <alignment horizontal="center"/>
    </xf>
    <xf numFmtId="0" fontId="3" fillId="11" borderId="53" xfId="0" applyFont="1" applyFill="1" applyBorder="1" applyAlignment="1" applyProtection="1">
      <alignment horizontal="center"/>
    </xf>
    <xf numFmtId="0" fontId="3" fillId="11" borderId="54" xfId="0" applyFont="1" applyFill="1" applyBorder="1" applyAlignment="1" applyProtection="1">
      <alignment horizontal="center"/>
    </xf>
    <xf numFmtId="0" fontId="3" fillId="11" borderId="68" xfId="0" applyFont="1" applyFill="1" applyBorder="1" applyAlignment="1" applyProtection="1">
      <alignment horizontal="center"/>
    </xf>
    <xf numFmtId="0" fontId="3" fillId="11" borderId="69" xfId="0" applyFont="1" applyFill="1" applyBorder="1" applyAlignment="1" applyProtection="1">
      <alignment horizontal="center"/>
    </xf>
    <xf numFmtId="0" fontId="3" fillId="11" borderId="70" xfId="0" applyFont="1" applyFill="1" applyBorder="1" applyAlignment="1" applyProtection="1">
      <alignment horizontal="center"/>
    </xf>
    <xf numFmtId="0" fontId="3" fillId="11" borderId="73" xfId="0" applyFont="1" applyFill="1" applyBorder="1" applyAlignment="1" applyProtection="1">
      <alignment horizontal="center" vertical="center"/>
    </xf>
    <xf numFmtId="0" fontId="3" fillId="11" borderId="65" xfId="0" applyFont="1" applyFill="1" applyBorder="1" applyAlignment="1" applyProtection="1">
      <alignment horizontal="center" vertical="center"/>
    </xf>
    <xf numFmtId="0" fontId="3" fillId="11" borderId="66" xfId="0" applyFont="1" applyFill="1" applyBorder="1" applyAlignment="1" applyProtection="1">
      <alignment horizontal="center" vertical="center"/>
    </xf>
    <xf numFmtId="0" fontId="0" fillId="13" borderId="75" xfId="0" applyFill="1" applyBorder="1" applyAlignment="1" applyProtection="1">
      <alignment horizontal="center"/>
    </xf>
    <xf numFmtId="0" fontId="0" fillId="13" borderId="76" xfId="0" applyFill="1" applyBorder="1" applyAlignment="1" applyProtection="1">
      <alignment horizontal="center"/>
    </xf>
    <xf numFmtId="0" fontId="0" fillId="11" borderId="52" xfId="0" applyFill="1" applyBorder="1" applyAlignment="1" applyProtection="1">
      <alignment horizontal="center"/>
    </xf>
    <xf numFmtId="0" fontId="0" fillId="11" borderId="69" xfId="0" applyFill="1" applyBorder="1" applyAlignment="1" applyProtection="1">
      <alignment horizontal="center"/>
    </xf>
    <xf numFmtId="0" fontId="0" fillId="11" borderId="70" xfId="0" applyFill="1" applyBorder="1" applyAlignment="1" applyProtection="1">
      <alignment horizontal="center"/>
    </xf>
    <xf numFmtId="168" fontId="3" fillId="14" borderId="74" xfId="0" applyNumberFormat="1" applyFont="1" applyFill="1" applyBorder="1" applyAlignment="1" applyProtection="1">
      <alignment horizontal="center"/>
    </xf>
    <xf numFmtId="0" fontId="3" fillId="14" borderId="74" xfId="0" applyFont="1" applyFill="1" applyBorder="1" applyAlignment="1" applyProtection="1">
      <alignment horizontal="center"/>
    </xf>
    <xf numFmtId="0" fontId="3" fillId="11" borderId="79" xfId="0" applyFont="1" applyFill="1" applyBorder="1" applyAlignment="1" applyProtection="1">
      <alignment horizontal="center" vertical="center" wrapText="1"/>
    </xf>
    <xf numFmtId="0" fontId="0" fillId="11" borderId="12" xfId="0" applyFill="1" applyBorder="1" applyAlignment="1" applyProtection="1">
      <alignment horizontal="center"/>
    </xf>
    <xf numFmtId="0" fontId="3" fillId="11" borderId="63" xfId="0" applyFont="1" applyFill="1" applyBorder="1" applyAlignment="1" applyProtection="1">
      <alignment horizontal="center" vertical="center" wrapText="1"/>
    </xf>
    <xf numFmtId="0" fontId="3" fillId="11" borderId="65" xfId="0" applyFont="1" applyFill="1" applyBorder="1" applyAlignment="1" applyProtection="1">
      <alignment horizontal="center" vertical="center" wrapText="1"/>
    </xf>
    <xf numFmtId="0" fontId="3" fillId="11" borderId="66" xfId="0" applyFont="1" applyFill="1" applyBorder="1" applyAlignment="1" applyProtection="1">
      <alignment horizontal="center" vertical="center" wrapText="1"/>
    </xf>
    <xf numFmtId="0" fontId="3" fillId="0" borderId="78" xfId="0" applyFont="1" applyBorder="1" applyAlignment="1" applyProtection="1">
      <alignment horizontal="center" vertical="center"/>
    </xf>
    <xf numFmtId="0" fontId="3" fillId="0" borderId="79" xfId="0" applyFont="1" applyBorder="1" applyAlignment="1" applyProtection="1">
      <alignment horizontal="center" vertical="center"/>
    </xf>
    <xf numFmtId="168" fontId="0" fillId="0" borderId="74" xfId="0" applyNumberFormat="1" applyBorder="1" applyAlignment="1" applyProtection="1">
      <alignment horizontal="center"/>
    </xf>
    <xf numFmtId="0" fontId="0" fillId="0" borderId="74" xfId="0" applyBorder="1" applyAlignment="1" applyProtection="1">
      <alignment horizontal="center"/>
    </xf>
    <xf numFmtId="168" fontId="0" fillId="0" borderId="12" xfId="0" applyNumberFormat="1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3" fillId="9" borderId="68" xfId="0" applyFont="1" applyFill="1" applyBorder="1" applyAlignment="1" applyProtection="1">
      <alignment horizontal="center"/>
    </xf>
    <xf numFmtId="0" fontId="0" fillId="9" borderId="69" xfId="0" applyFill="1" applyBorder="1" applyAlignment="1" applyProtection="1">
      <alignment horizontal="center"/>
    </xf>
    <xf numFmtId="0" fontId="0" fillId="9" borderId="70" xfId="0" applyFill="1" applyBorder="1" applyAlignment="1" applyProtection="1">
      <alignment horizontal="center"/>
    </xf>
    <xf numFmtId="0" fontId="3" fillId="10" borderId="26" xfId="0" applyFont="1" applyFill="1" applyBorder="1" applyAlignment="1" applyProtection="1">
      <alignment horizontal="center"/>
    </xf>
    <xf numFmtId="0" fontId="0" fillId="10" borderId="27" xfId="0" applyFill="1" applyBorder="1" applyAlignment="1" applyProtection="1">
      <alignment horizontal="center"/>
    </xf>
    <xf numFmtId="0" fontId="0" fillId="10" borderId="58" xfId="0" applyFill="1" applyBorder="1" applyAlignment="1" applyProtection="1">
      <alignment horizontal="center"/>
    </xf>
    <xf numFmtId="0" fontId="3" fillId="0" borderId="16" xfId="0" applyFont="1" applyBorder="1" applyAlignment="1" applyProtection="1">
      <alignment horizontal="center"/>
    </xf>
    <xf numFmtId="0" fontId="3" fillId="0" borderId="17" xfId="0" applyFont="1" applyBorder="1" applyAlignment="1" applyProtection="1">
      <alignment horizontal="center"/>
    </xf>
    <xf numFmtId="0" fontId="3" fillId="0" borderId="81" xfId="0" applyFont="1" applyBorder="1" applyAlignment="1" applyProtection="1">
      <alignment horizontal="center"/>
    </xf>
    <xf numFmtId="0" fontId="3" fillId="12" borderId="60" xfId="0" applyFont="1" applyFill="1" applyBorder="1" applyAlignment="1" applyProtection="1">
      <alignment horizontal="center" vertical="center"/>
    </xf>
    <xf numFmtId="0" fontId="3" fillId="12" borderId="61" xfId="0" applyFont="1" applyFill="1" applyBorder="1" applyAlignment="1" applyProtection="1">
      <alignment horizontal="center" vertical="center"/>
    </xf>
    <xf numFmtId="0" fontId="3" fillId="12" borderId="61" xfId="0" applyFont="1" applyFill="1" applyBorder="1" applyAlignment="1" applyProtection="1">
      <alignment horizontal="center" vertical="center" wrapText="1"/>
    </xf>
    <xf numFmtId="0" fontId="3" fillId="12" borderId="62" xfId="0" applyFont="1" applyFill="1" applyBorder="1" applyAlignment="1" applyProtection="1">
      <alignment horizontal="center" vertical="center" wrapText="1"/>
    </xf>
    <xf numFmtId="0" fontId="3" fillId="0" borderId="67" xfId="0" applyFont="1" applyBorder="1" applyAlignment="1" applyProtection="1">
      <alignment horizontal="center"/>
    </xf>
    <xf numFmtId="0" fontId="3" fillId="9" borderId="69" xfId="0" applyFont="1" applyFill="1" applyBorder="1" applyAlignment="1" applyProtection="1">
      <alignment horizontal="center"/>
    </xf>
    <xf numFmtId="0" fontId="3" fillId="9" borderId="70" xfId="0" applyFont="1" applyFill="1" applyBorder="1" applyAlignment="1" applyProtection="1">
      <alignment horizontal="center"/>
    </xf>
    <xf numFmtId="0" fontId="3" fillId="0" borderId="73" xfId="0" applyFont="1" applyBorder="1" applyAlignment="1" applyProtection="1">
      <alignment horizontal="center" vertical="center"/>
    </xf>
    <xf numFmtId="0" fontId="3" fillId="0" borderId="65" xfId="0" applyFont="1" applyBorder="1" applyAlignment="1" applyProtection="1">
      <alignment horizontal="center" vertical="center"/>
    </xf>
    <xf numFmtId="0" fontId="3" fillId="0" borderId="66" xfId="0" applyFont="1" applyBorder="1" applyAlignment="1" applyProtection="1">
      <alignment horizontal="center" vertical="center"/>
    </xf>
    <xf numFmtId="0" fontId="0" fillId="0" borderId="75" xfId="0" applyBorder="1" applyAlignment="1" applyProtection="1">
      <alignment horizontal="center"/>
    </xf>
    <xf numFmtId="0" fontId="0" fillId="0" borderId="76" xfId="0" applyBorder="1" applyAlignment="1" applyProtection="1">
      <alignment horizontal="center"/>
    </xf>
    <xf numFmtId="168" fontId="3" fillId="9" borderId="74" xfId="0" applyNumberFormat="1" applyFont="1" applyFill="1" applyBorder="1" applyAlignment="1" applyProtection="1">
      <alignment horizontal="center"/>
    </xf>
    <xf numFmtId="0" fontId="3" fillId="9" borderId="74" xfId="0" applyFont="1" applyFill="1" applyBorder="1" applyAlignment="1" applyProtection="1">
      <alignment horizontal="center"/>
    </xf>
    <xf numFmtId="0" fontId="3" fillId="10" borderId="60" xfId="0" applyFont="1" applyFill="1" applyBorder="1" applyAlignment="1" applyProtection="1">
      <alignment horizontal="center" vertical="center"/>
    </xf>
    <xf numFmtId="0" fontId="3" fillId="0" borderId="65" xfId="0" applyFont="1" applyBorder="1" applyAlignment="1" applyProtection="1">
      <alignment horizontal="center" vertical="center" wrapText="1"/>
    </xf>
    <xf numFmtId="0" fontId="3" fillId="0" borderId="66" xfId="0" applyFont="1" applyBorder="1" applyAlignment="1" applyProtection="1">
      <alignment horizontal="center" vertical="center" wrapText="1"/>
    </xf>
    <xf numFmtId="0" fontId="0" fillId="0" borderId="87" xfId="0" applyBorder="1" applyAlignment="1" applyProtection="1">
      <alignment horizontal="center"/>
    </xf>
    <xf numFmtId="0" fontId="0" fillId="0" borderId="88" xfId="0" applyBorder="1" applyAlignment="1" applyProtection="1">
      <alignment horizontal="center"/>
    </xf>
    <xf numFmtId="0" fontId="3" fillId="0" borderId="63" xfId="0" applyFont="1" applyBorder="1" applyAlignment="1" applyProtection="1">
      <alignment horizontal="center" vertical="center"/>
    </xf>
    <xf numFmtId="0" fontId="3" fillId="11" borderId="80" xfId="0" applyFont="1" applyFill="1" applyBorder="1" applyAlignment="1" applyProtection="1">
      <alignment horizontal="center"/>
    </xf>
    <xf numFmtId="0" fontId="3" fillId="11" borderId="71" xfId="0" applyFont="1" applyFill="1" applyBorder="1" applyAlignment="1" applyProtection="1">
      <alignment horizontal="center"/>
    </xf>
    <xf numFmtId="168" fontId="0" fillId="0" borderId="74" xfId="0" applyNumberFormat="1" applyBorder="1" applyAlignment="1" applyProtection="1">
      <alignment horizontal="center" vertical="center"/>
    </xf>
    <xf numFmtId="0" fontId="0" fillId="0" borderId="74" xfId="0" applyBorder="1" applyAlignment="1" applyProtection="1">
      <alignment horizontal="center" vertical="center"/>
    </xf>
    <xf numFmtId="168" fontId="0" fillId="0" borderId="12" xfId="0" applyNumberFormat="1" applyBorder="1" applyAlignment="1" applyProtection="1">
      <alignment horizontal="center" vertical="center"/>
    </xf>
    <xf numFmtId="0" fontId="3" fillId="9" borderId="68" xfId="0" applyFont="1" applyFill="1" applyBorder="1" applyAlignment="1" applyProtection="1">
      <alignment horizontal="center" vertical="center"/>
    </xf>
    <xf numFmtId="0" fontId="0" fillId="9" borderId="69" xfId="0" applyFill="1" applyBorder="1" applyAlignment="1" applyProtection="1">
      <alignment horizontal="center" vertical="center"/>
    </xf>
    <xf numFmtId="0" fontId="0" fillId="9" borderId="70" xfId="0" applyFill="1" applyBorder="1" applyAlignment="1" applyProtection="1">
      <alignment horizontal="center" vertical="center"/>
    </xf>
    <xf numFmtId="0" fontId="3" fillId="10" borderId="61" xfId="0" applyFont="1" applyFill="1" applyBorder="1" applyAlignment="1" applyProtection="1">
      <alignment horizontal="center" vertical="center" wrapText="1"/>
    </xf>
    <xf numFmtId="0" fontId="3" fillId="10" borderId="86" xfId="0" applyFont="1" applyFill="1" applyBorder="1" applyAlignment="1" applyProtection="1">
      <alignment horizontal="center" vertical="center" wrapText="1"/>
    </xf>
    <xf numFmtId="0" fontId="3" fillId="11" borderId="85" xfId="0" applyFont="1" applyFill="1" applyBorder="1" applyAlignment="1" applyProtection="1">
      <alignment horizontal="center" vertical="center"/>
    </xf>
    <xf numFmtId="0" fontId="3" fillId="11" borderId="62" xfId="0" applyFont="1" applyFill="1" applyBorder="1" applyAlignment="1" applyProtection="1">
      <alignment horizontal="center" vertical="center"/>
    </xf>
    <xf numFmtId="0" fontId="3" fillId="11" borderId="84" xfId="0" applyFont="1" applyFill="1" applyBorder="1" applyAlignment="1" applyProtection="1">
      <alignment horizontal="center" vertical="center"/>
    </xf>
    <xf numFmtId="168" fontId="0" fillId="11" borderId="52" xfId="0" applyNumberFormat="1" applyFill="1" applyBorder="1" applyAlignment="1" applyProtection="1">
      <alignment horizontal="center"/>
    </xf>
    <xf numFmtId="0" fontId="3" fillId="11" borderId="67" xfId="0" applyFont="1" applyFill="1" applyBorder="1" applyAlignment="1" applyProtection="1">
      <alignment horizontal="center" vertical="center"/>
    </xf>
    <xf numFmtId="0" fontId="3" fillId="11" borderId="53" xfId="0" applyFont="1" applyFill="1" applyBorder="1" applyAlignment="1" applyProtection="1">
      <alignment horizontal="center" vertical="center"/>
    </xf>
    <xf numFmtId="0" fontId="3" fillId="11" borderId="54" xfId="0" applyFont="1" applyFill="1" applyBorder="1" applyAlignment="1" applyProtection="1">
      <alignment horizontal="center" vertical="center"/>
    </xf>
    <xf numFmtId="168" fontId="3" fillId="12" borderId="74" xfId="0" applyNumberFormat="1" applyFont="1" applyFill="1" applyBorder="1" applyAlignment="1" applyProtection="1">
      <alignment horizontal="center"/>
    </xf>
    <xf numFmtId="0" fontId="3" fillId="12" borderId="74" xfId="0" applyFont="1" applyFill="1" applyBorder="1" applyAlignment="1" applyProtection="1">
      <alignment horizontal="center"/>
    </xf>
    <xf numFmtId="0" fontId="3" fillId="11" borderId="63" xfId="0" applyFont="1" applyFill="1" applyBorder="1" applyAlignment="1" applyProtection="1">
      <alignment horizontal="center" vertical="center"/>
    </xf>
    <xf numFmtId="0" fontId="3" fillId="10" borderId="61" xfId="0" applyFont="1" applyFill="1" applyBorder="1" applyAlignment="1" applyProtection="1">
      <alignment horizontal="center" vertical="center"/>
    </xf>
    <xf numFmtId="0" fontId="3" fillId="0" borderId="63" xfId="0" applyFont="1" applyBorder="1" applyAlignment="1" applyProtection="1">
      <alignment horizontal="center" vertical="center" wrapText="1"/>
    </xf>
    <xf numFmtId="0" fontId="3" fillId="0" borderId="67" xfId="0" applyFont="1" applyFill="1" applyBorder="1" applyAlignment="1" applyProtection="1">
      <alignment horizontal="center" vertical="center"/>
    </xf>
    <xf numFmtId="0" fontId="3" fillId="0" borderId="53" xfId="0" applyFont="1" applyFill="1" applyBorder="1" applyAlignment="1" applyProtection="1">
      <alignment horizontal="center" vertical="center"/>
    </xf>
    <xf numFmtId="0" fontId="3" fillId="0" borderId="54" xfId="0" applyFont="1" applyFill="1" applyBorder="1" applyAlignment="1" applyProtection="1">
      <alignment horizontal="center" vertical="center"/>
    </xf>
    <xf numFmtId="0" fontId="3" fillId="10" borderId="62" xfId="0" applyFont="1" applyFill="1" applyBorder="1" applyAlignment="1" applyProtection="1">
      <alignment horizontal="center" vertical="center" wrapText="1"/>
    </xf>
    <xf numFmtId="168" fontId="3" fillId="14" borderId="75" xfId="0" applyNumberFormat="1" applyFont="1" applyFill="1" applyBorder="1" applyAlignment="1" applyProtection="1">
      <alignment horizontal="center"/>
    </xf>
    <xf numFmtId="168" fontId="3" fillId="14" borderId="76" xfId="0" applyNumberFormat="1" applyFont="1" applyFill="1" applyBorder="1" applyAlignment="1" applyProtection="1">
      <alignment horizontal="center"/>
    </xf>
    <xf numFmtId="0" fontId="3" fillId="10" borderId="90" xfId="0" applyFont="1" applyFill="1" applyBorder="1" applyAlignment="1" applyProtection="1">
      <alignment horizontal="center"/>
    </xf>
    <xf numFmtId="0" fontId="0" fillId="10" borderId="51" xfId="0" applyFill="1" applyBorder="1" applyAlignment="1" applyProtection="1">
      <alignment horizontal="center"/>
    </xf>
    <xf numFmtId="0" fontId="0" fillId="10" borderId="88" xfId="0" applyFill="1" applyBorder="1" applyAlignment="1" applyProtection="1">
      <alignment horizontal="center"/>
    </xf>
    <xf numFmtId="0" fontId="3" fillId="14" borderId="61" xfId="0" applyFont="1" applyFill="1" applyBorder="1" applyAlignment="1" applyProtection="1">
      <alignment horizontal="center" vertical="center" wrapText="1"/>
    </xf>
    <xf numFmtId="0" fontId="3" fillId="14" borderId="84" xfId="0" applyFont="1" applyFill="1" applyBorder="1" applyAlignment="1" applyProtection="1">
      <alignment horizontal="center" vertical="center" wrapText="1"/>
    </xf>
    <xf numFmtId="0" fontId="3" fillId="14" borderId="16" xfId="0" applyFont="1" applyFill="1" applyBorder="1" applyAlignment="1" applyProtection="1">
      <alignment horizontal="center" vertical="center" wrapText="1"/>
    </xf>
    <xf numFmtId="0" fontId="3" fillId="14" borderId="81" xfId="0" applyFont="1" applyFill="1" applyBorder="1" applyAlignment="1" applyProtection="1">
      <alignment horizontal="center" vertical="center" wrapText="1"/>
    </xf>
    <xf numFmtId="0" fontId="3" fillId="14" borderId="18" xfId="0" applyFont="1" applyFill="1" applyBorder="1" applyAlignment="1" applyProtection="1">
      <alignment horizontal="center" vertical="center" wrapText="1"/>
    </xf>
    <xf numFmtId="0" fontId="3" fillId="14" borderId="20" xfId="0" applyFont="1" applyFill="1" applyBorder="1" applyAlignment="1" applyProtection="1">
      <alignment horizontal="center" vertical="center" wrapText="1"/>
    </xf>
    <xf numFmtId="0" fontId="3" fillId="14" borderId="90" xfId="0" applyFont="1" applyFill="1" applyBorder="1" applyAlignment="1" applyProtection="1">
      <alignment horizontal="center" vertical="center" wrapText="1"/>
    </xf>
    <xf numFmtId="0" fontId="3" fillId="14" borderId="94" xfId="0" applyFont="1" applyFill="1" applyBorder="1" applyAlignment="1" applyProtection="1">
      <alignment horizontal="center" vertical="center" wrapText="1"/>
    </xf>
    <xf numFmtId="0" fontId="3" fillId="14" borderId="73" xfId="0" applyFont="1" applyFill="1" applyBorder="1" applyAlignment="1" applyProtection="1">
      <alignment horizontal="center" vertical="center" wrapText="1"/>
    </xf>
    <xf numFmtId="0" fontId="3" fillId="14" borderId="66" xfId="0" applyFont="1" applyFill="1" applyBorder="1" applyAlignment="1" applyProtection="1">
      <alignment horizontal="center" vertical="center" wrapText="1"/>
    </xf>
    <xf numFmtId="167" fontId="3" fillId="0" borderId="12" xfId="0" applyNumberFormat="1" applyFont="1" applyBorder="1" applyAlignment="1" applyProtection="1">
      <alignment horizontal="center"/>
    </xf>
    <xf numFmtId="0" fontId="3" fillId="0" borderId="64" xfId="0" applyFont="1" applyBorder="1" applyAlignment="1" applyProtection="1">
      <alignment horizontal="center"/>
    </xf>
    <xf numFmtId="168" fontId="3" fillId="9" borderId="71" xfId="0" applyNumberFormat="1" applyFont="1" applyFill="1" applyBorder="1" applyAlignment="1" applyProtection="1">
      <alignment horizontal="center"/>
    </xf>
    <xf numFmtId="168" fontId="3" fillId="9" borderId="72" xfId="0" applyNumberFormat="1" applyFont="1" applyFill="1" applyBorder="1" applyAlignment="1" applyProtection="1">
      <alignment horizontal="center"/>
    </xf>
    <xf numFmtId="167" fontId="3" fillId="0" borderId="64" xfId="0" applyNumberFormat="1" applyFont="1" applyBorder="1" applyAlignment="1" applyProtection="1">
      <alignment horizontal="center"/>
    </xf>
    <xf numFmtId="0" fontId="0" fillId="0" borderId="64" xfId="0" applyBorder="1" applyAlignment="1" applyProtection="1">
      <alignment horizontal="center"/>
    </xf>
    <xf numFmtId="0" fontId="3" fillId="10" borderId="84" xfId="0" applyFont="1" applyFill="1" applyBorder="1" applyAlignment="1" applyProtection="1">
      <alignment horizontal="center" vertical="center" wrapText="1"/>
    </xf>
    <xf numFmtId="168" fontId="0" fillId="11" borderId="12" xfId="0" applyNumberFormat="1" applyFill="1" applyBorder="1" applyAlignment="1" applyProtection="1">
      <alignment horizontal="center"/>
    </xf>
  </cellXfs>
  <cellStyles count="7">
    <cellStyle name="Moeda" xfId="1" builtinId="4"/>
    <cellStyle name="Normal" xfId="0" builtinId="0"/>
    <cellStyle name="Normal 2 22" xfId="5"/>
    <cellStyle name="Normal_Pesquisa no referencial 10 de maio de 2013" xfId="2"/>
    <cellStyle name="Porcentagem" xfId="4" builtinId="5"/>
    <cellStyle name="Porcentagem 2" xfId="6"/>
    <cellStyle name="Vírgula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136072</xdr:colOff>
      <xdr:row>41</xdr:row>
      <xdr:rowOff>22413</xdr:rowOff>
    </xdr:from>
    <xdr:to>
      <xdr:col>1</xdr:col>
      <xdr:colOff>2936418</xdr:colOff>
      <xdr:row>41</xdr:row>
      <xdr:rowOff>571501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925" y="22232472"/>
          <a:ext cx="2800346" cy="549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63502</xdr:colOff>
      <xdr:row>22</xdr:row>
      <xdr:rowOff>95412</xdr:rowOff>
    </xdr:from>
    <xdr:to>
      <xdr:col>7</xdr:col>
      <xdr:colOff>519545</xdr:colOff>
      <xdr:row>25</xdr:row>
      <xdr:rowOff>31750</xdr:rowOff>
    </xdr:to>
    <xdr:pic>
      <xdr:nvPicPr>
        <xdr:cNvPr id="5" name="Picture 1" descr="image00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32" t="-20001" b="-1"/>
        <a:stretch/>
      </xdr:blipFill>
      <xdr:spPr bwMode="auto">
        <a:xfrm>
          <a:off x="669638" y="4407639"/>
          <a:ext cx="4101521" cy="5078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</xdr:colOff>
      <xdr:row>34</xdr:row>
      <xdr:rowOff>42333</xdr:rowOff>
    </xdr:from>
    <xdr:to>
      <xdr:col>8</xdr:col>
      <xdr:colOff>841376</xdr:colOff>
      <xdr:row>46</xdr:row>
      <xdr:rowOff>127001</xdr:rowOff>
    </xdr:to>
    <xdr:grpSp>
      <xdr:nvGrpSpPr>
        <xdr:cNvPr id="2" name="Agrupar 1"/>
        <xdr:cNvGrpSpPr/>
      </xdr:nvGrpSpPr>
      <xdr:grpSpPr>
        <a:xfrm>
          <a:off x="1" y="7433733"/>
          <a:ext cx="5965825" cy="2370668"/>
          <a:chOff x="0" y="7874000"/>
          <a:chExt cx="6138332" cy="2402417"/>
        </a:xfrm>
      </xdr:grpSpPr>
      <xdr:pic>
        <xdr:nvPicPr>
          <xdr:cNvPr id="3" name="Imagem 2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>
            <a:lum contrast="20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77927"/>
          <a:stretch/>
        </xdr:blipFill>
        <xdr:spPr bwMode="auto">
          <a:xfrm>
            <a:off x="0" y="7874000"/>
            <a:ext cx="6138332" cy="1365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Imagem 3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>
            <a:lum contrast="20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59478" b="23924"/>
          <a:stretch/>
        </xdr:blipFill>
        <xdr:spPr bwMode="auto">
          <a:xfrm>
            <a:off x="0" y="9249834"/>
            <a:ext cx="6138332" cy="102658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_PLANILHA%20OR&#199;AMENT&#193;RIA%20(2)%20-%2007-03-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que\Downloads\b_PLANILHA%20OR&#199;AMENT&#193;RIA%20(2)%20-%2001-03-2018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ORÇAMENTÁRIA"/>
      <sheetName val="1 - Adminitração Local"/>
      <sheetName val="2 - Mobilização_Desmobilização"/>
      <sheetName val="3 - Serviço Preliminar"/>
      <sheetName val="4 - Terraplenagem"/>
      <sheetName val="5 - Pavimentação"/>
      <sheetName val="6 - Transporte"/>
      <sheetName val="7 - Dren. Sup.- Guias e Sarjeta"/>
      <sheetName val="8 - Dren. Sup. - Poços e Bocas"/>
      <sheetName val="9 - Calçadas"/>
      <sheetName val="10 - Sinalização"/>
      <sheetName val="11 - Identificação"/>
      <sheetName val="BDI"/>
      <sheetName val="Composições"/>
      <sheetName val="Cronograma Físico-Financeiro"/>
      <sheetName val="Encargos Sociais"/>
      <sheetName val="SICRO Desoneraçã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3">
          <cell r="I3">
            <v>0.31126118815198645</v>
          </cell>
        </row>
      </sheetData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ORÇAMENTÁRIA"/>
      <sheetName val="1 - Adminitração Local"/>
      <sheetName val="2 - Mobilização_Desmobilização"/>
      <sheetName val="3 - Serviço Preliminar"/>
      <sheetName val="4 - Terraplenagem"/>
      <sheetName val="5 - Pavimentação"/>
      <sheetName val="6 - Transporte"/>
      <sheetName val="7 - Dren. Sup.- Guias e Sarjeta"/>
      <sheetName val="8 - Dren. Sup. - Poços e Bocas"/>
      <sheetName val="9 - Calçadas"/>
      <sheetName val="10 - Sinalização"/>
      <sheetName val="11 - Identificação"/>
      <sheetName val="BDI"/>
      <sheetName val="Composições"/>
      <sheetName val="Cronograma Físico-Financeiro"/>
      <sheetName val="Encargos Sociais"/>
    </sheetNames>
    <sheetDataSet>
      <sheetData sheetId="0">
        <row r="9">
          <cell r="C9" t="str">
            <v>ADMINISTRAÇÃO LOCAL DA OBRA</v>
          </cell>
        </row>
        <row r="12">
          <cell r="C12" t="str">
            <v>MOBILIZAÇÃO E DESMOBILIZAÇÃO DE EQUIPAMENTOS</v>
          </cell>
        </row>
        <row r="15">
          <cell r="C15" t="str">
            <v>SERVIÇOS PRELIMINARES</v>
          </cell>
        </row>
        <row r="30">
          <cell r="C30" t="str">
            <v>TERRAPLANAGEM</v>
          </cell>
        </row>
        <row r="43">
          <cell r="C43" t="str">
            <v>PAVIMENTAÇÃO</v>
          </cell>
        </row>
        <row r="57">
          <cell r="C57" t="str">
            <v>TRANSPORTE</v>
          </cell>
        </row>
        <row r="71">
          <cell r="C71" t="str">
            <v>DRENAGEM SUPERFICIAL - GUIAS E SARJETAS</v>
          </cell>
        </row>
        <row r="90">
          <cell r="C90" t="str">
            <v>DRENAGEM SUPERFICIAL  - BUEIROS E POÇOS DE VISITAS</v>
          </cell>
        </row>
        <row r="207">
          <cell r="C207" t="str">
            <v>CALÇADA EM CONCRETO</v>
          </cell>
        </row>
        <row r="214">
          <cell r="C214" t="str">
            <v>SINALIZAÇÃO VIÁRIA</v>
          </cell>
        </row>
        <row r="218">
          <cell r="C218" t="str">
            <v>IDENTIFICAÇÃO VIÁRIA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  <outlinePr summaryBelow="0"/>
  </sheetPr>
  <dimension ref="A1:K198"/>
  <sheetViews>
    <sheetView view="pageBreakPreview" zoomScale="85" zoomScaleNormal="90" zoomScaleSheetLayoutView="85" workbookViewId="0">
      <selection sqref="A1:H1"/>
    </sheetView>
  </sheetViews>
  <sheetFormatPr defaultRowHeight="15" x14ac:dyDescent="0.25"/>
  <cols>
    <col min="1" max="1" width="9.140625" style="2" customWidth="1"/>
    <col min="2" max="2" width="11.5703125" style="2" customWidth="1"/>
    <col min="3" max="3" width="70.85546875" style="2" customWidth="1"/>
    <col min="4" max="4" width="13.140625" style="2" bestFit="1" customWidth="1"/>
    <col min="5" max="5" width="17.140625" style="2" bestFit="1" customWidth="1"/>
    <col min="6" max="6" width="16.42578125" style="7" bestFit="1" customWidth="1"/>
    <col min="7" max="7" width="15" style="7" bestFit="1" customWidth="1"/>
    <col min="8" max="8" width="15.28515625" style="2" bestFit="1" customWidth="1"/>
    <col min="9" max="9" width="9.140625" style="2"/>
    <col min="10" max="10" width="86.28515625" style="2" bestFit="1" customWidth="1"/>
    <col min="11" max="16384" width="9.140625" style="2"/>
  </cols>
  <sheetData>
    <row r="1" spans="1:11" ht="99.95" customHeight="1" x14ac:dyDescent="0.25">
      <c r="A1" s="417" t="s">
        <v>801</v>
      </c>
      <c r="B1" s="417"/>
      <c r="C1" s="417"/>
      <c r="D1" s="417"/>
      <c r="E1" s="417"/>
      <c r="F1" s="417"/>
      <c r="G1" s="417"/>
      <c r="H1" s="417"/>
    </row>
    <row r="2" spans="1:11" ht="24" customHeight="1" x14ac:dyDescent="0.25">
      <c r="A2" s="419" t="s">
        <v>51</v>
      </c>
      <c r="B2" s="420"/>
      <c r="C2" s="420"/>
      <c r="D2" s="420"/>
      <c r="E2" s="420"/>
      <c r="F2" s="420"/>
      <c r="G2" s="420"/>
      <c r="H2" s="421"/>
    </row>
    <row r="3" spans="1:11" x14ac:dyDescent="0.25">
      <c r="A3" s="11" t="s">
        <v>11</v>
      </c>
      <c r="B3" s="418"/>
      <c r="C3" s="418"/>
      <c r="D3" s="418"/>
      <c r="E3" s="418"/>
      <c r="F3" s="418"/>
      <c r="G3" s="422" t="s">
        <v>15</v>
      </c>
      <c r="H3" s="10" t="s">
        <v>16</v>
      </c>
    </row>
    <row r="4" spans="1:11" x14ac:dyDescent="0.25">
      <c r="A4" s="11" t="s">
        <v>12</v>
      </c>
      <c r="B4" s="418"/>
      <c r="C4" s="418"/>
      <c r="D4" s="418"/>
      <c r="E4" s="418"/>
      <c r="F4" s="418"/>
      <c r="G4" s="423"/>
      <c r="H4" s="8" t="s">
        <v>799</v>
      </c>
    </row>
    <row r="5" spans="1:11" x14ac:dyDescent="0.25">
      <c r="A5" s="11" t="s">
        <v>13</v>
      </c>
      <c r="B5" s="418"/>
      <c r="C5" s="418"/>
      <c r="D5" s="418"/>
      <c r="E5" s="418"/>
      <c r="F5" s="418"/>
      <c r="G5" s="424">
        <f>BDI!I3</f>
        <v>0.31126118815198645</v>
      </c>
      <c r="H5" s="10" t="s">
        <v>17</v>
      </c>
    </row>
    <row r="6" spans="1:11" x14ac:dyDescent="0.25">
      <c r="A6" s="11" t="s">
        <v>14</v>
      </c>
      <c r="B6" s="418"/>
      <c r="C6" s="418"/>
      <c r="D6" s="418"/>
      <c r="E6" s="418"/>
      <c r="F6" s="418"/>
      <c r="G6" s="425"/>
      <c r="H6" s="9" t="s">
        <v>800</v>
      </c>
    </row>
    <row r="7" spans="1:11" ht="30" x14ac:dyDescent="0.25">
      <c r="A7" s="12" t="s">
        <v>0</v>
      </c>
      <c r="B7" s="12" t="s">
        <v>1</v>
      </c>
      <c r="C7" s="12" t="s">
        <v>2</v>
      </c>
      <c r="D7" s="12" t="s">
        <v>221</v>
      </c>
      <c r="E7" s="12" t="s">
        <v>3</v>
      </c>
      <c r="F7" s="16" t="s">
        <v>222</v>
      </c>
      <c r="G7" s="16" t="s">
        <v>223</v>
      </c>
      <c r="H7" s="17" t="s">
        <v>224</v>
      </c>
      <c r="I7" s="385"/>
    </row>
    <row r="8" spans="1:11" x14ac:dyDescent="0.25">
      <c r="A8" s="18">
        <v>1</v>
      </c>
      <c r="B8" s="19"/>
      <c r="C8" s="20" t="s">
        <v>5</v>
      </c>
      <c r="D8" s="21"/>
      <c r="E8" s="21"/>
      <c r="F8" s="21" t="s">
        <v>50</v>
      </c>
      <c r="G8" s="22">
        <f>H8*(1-$G$5)</f>
        <v>0</v>
      </c>
      <c r="H8" s="23">
        <f>H9</f>
        <v>0</v>
      </c>
    </row>
    <row r="9" spans="1:11" ht="15.75" x14ac:dyDescent="0.25">
      <c r="A9" s="24" t="s">
        <v>4</v>
      </c>
      <c r="B9" s="24" t="s">
        <v>398</v>
      </c>
      <c r="C9" s="25" t="s">
        <v>57</v>
      </c>
      <c r="D9" s="26" t="s">
        <v>22</v>
      </c>
      <c r="E9" s="27">
        <v>1</v>
      </c>
      <c r="F9" s="28">
        <f>'1 - Adminitração Local'!J13</f>
        <v>0</v>
      </c>
      <c r="G9" s="29">
        <f>F9*(1+$G$5)</f>
        <v>0</v>
      </c>
      <c r="H9" s="28">
        <f>G9*E9</f>
        <v>0</v>
      </c>
    </row>
    <row r="10" spans="1:11" x14ac:dyDescent="0.25">
      <c r="A10" s="18">
        <v>2</v>
      </c>
      <c r="B10" s="19"/>
      <c r="C10" s="20" t="s">
        <v>191</v>
      </c>
      <c r="D10" s="21"/>
      <c r="E10" s="21"/>
      <c r="F10" s="21" t="s">
        <v>50</v>
      </c>
      <c r="G10" s="22">
        <f>H10*(1-$G$5)</f>
        <v>0</v>
      </c>
      <c r="H10" s="23">
        <f>H11</f>
        <v>0</v>
      </c>
    </row>
    <row r="11" spans="1:11" ht="15.75" x14ac:dyDescent="0.25">
      <c r="A11" s="24" t="s">
        <v>336</v>
      </c>
      <c r="B11" s="24" t="s">
        <v>399</v>
      </c>
      <c r="C11" s="30" t="s">
        <v>191</v>
      </c>
      <c r="D11" s="26" t="s">
        <v>22</v>
      </c>
      <c r="E11" s="27">
        <v>1</v>
      </c>
      <c r="F11" s="28">
        <f>'2 - Mobilização_Desmobilização'!K43</f>
        <v>0</v>
      </c>
      <c r="G11" s="29">
        <f>F11*(1+$G$5)</f>
        <v>0</v>
      </c>
      <c r="H11" s="28">
        <f>G11*E11</f>
        <v>0</v>
      </c>
    </row>
    <row r="12" spans="1:11" x14ac:dyDescent="0.25">
      <c r="A12" s="18">
        <v>3</v>
      </c>
      <c r="B12" s="19"/>
      <c r="C12" s="20" t="s">
        <v>6</v>
      </c>
      <c r="D12" s="21"/>
      <c r="E12" s="21"/>
      <c r="F12" s="21" t="s">
        <v>50</v>
      </c>
      <c r="G12" s="22">
        <f>H12*(1-$G$5)</f>
        <v>0</v>
      </c>
      <c r="H12" s="22">
        <f>SUM(H13:H25)</f>
        <v>0</v>
      </c>
    </row>
    <row r="13" spans="1:11" ht="23.25" customHeight="1" x14ac:dyDescent="0.25">
      <c r="A13" s="13" t="s">
        <v>9</v>
      </c>
      <c r="B13" s="31" t="s">
        <v>53</v>
      </c>
      <c r="C13" s="30" t="s">
        <v>72</v>
      </c>
      <c r="D13" s="26" t="s">
        <v>19</v>
      </c>
      <c r="E13" s="27">
        <f>'3 - Serviço Preliminar'!K8</f>
        <v>0</v>
      </c>
      <c r="F13" s="32">
        <v>417.99</v>
      </c>
      <c r="G13" s="29">
        <f>F13*(1+$G$5)</f>
        <v>548.09406403564878</v>
      </c>
      <c r="H13" s="28">
        <f t="shared" ref="H13:H20" si="0">G13*E13</f>
        <v>0</v>
      </c>
    </row>
    <row r="14" spans="1:11" ht="20.25" customHeight="1" x14ac:dyDescent="0.25">
      <c r="A14" s="33" t="s">
        <v>450</v>
      </c>
      <c r="B14" s="34" t="s">
        <v>73</v>
      </c>
      <c r="C14" s="35" t="s">
        <v>74</v>
      </c>
      <c r="D14" s="36" t="s">
        <v>19</v>
      </c>
      <c r="E14" s="37">
        <f>'3 - Serviço Preliminar'!K9</f>
        <v>0</v>
      </c>
      <c r="F14" s="38">
        <v>1.0900000000000001</v>
      </c>
      <c r="G14" s="39">
        <f t="shared" ref="G14:G25" si="1">F14*(1+$G$5)</f>
        <v>1.4292746950856654</v>
      </c>
      <c r="H14" s="40">
        <f t="shared" si="0"/>
        <v>0</v>
      </c>
    </row>
    <row r="15" spans="1:11" s="266" customFormat="1" ht="30" x14ac:dyDescent="0.25">
      <c r="A15" s="13" t="s">
        <v>10</v>
      </c>
      <c r="B15" s="41">
        <v>73672</v>
      </c>
      <c r="C15" s="42" t="s">
        <v>558</v>
      </c>
      <c r="D15" s="14" t="s">
        <v>19</v>
      </c>
      <c r="E15" s="27">
        <f>'3 - Serviço Preliminar'!K10</f>
        <v>0</v>
      </c>
      <c r="F15" s="43">
        <v>0.32</v>
      </c>
      <c r="G15" s="29">
        <f t="shared" ref="G15" si="2">F15*(1+$G$5)</f>
        <v>0.4196035802086357</v>
      </c>
      <c r="H15" s="28">
        <f t="shared" si="0"/>
        <v>0</v>
      </c>
      <c r="I15" s="386"/>
      <c r="J15" s="386"/>
      <c r="K15" s="387"/>
    </row>
    <row r="16" spans="1:11" ht="30" x14ac:dyDescent="0.25">
      <c r="A16" s="45" t="s">
        <v>8</v>
      </c>
      <c r="B16" s="46">
        <v>93207</v>
      </c>
      <c r="C16" s="47" t="s">
        <v>80</v>
      </c>
      <c r="D16" s="48" t="s">
        <v>19</v>
      </c>
      <c r="E16" s="49">
        <f>'3 - Serviço Preliminar'!K11</f>
        <v>0</v>
      </c>
      <c r="F16" s="50">
        <v>586.1</v>
      </c>
      <c r="G16" s="51">
        <f t="shared" si="1"/>
        <v>768.53018237587924</v>
      </c>
      <c r="H16" s="52">
        <f t="shared" si="0"/>
        <v>0</v>
      </c>
      <c r="I16" s="388"/>
      <c r="J16" s="388"/>
      <c r="K16" s="388"/>
    </row>
    <row r="17" spans="1:8" ht="30" x14ac:dyDescent="0.25">
      <c r="A17" s="13" t="s">
        <v>84</v>
      </c>
      <c r="B17" s="31">
        <v>93208</v>
      </c>
      <c r="C17" s="30" t="s">
        <v>75</v>
      </c>
      <c r="D17" s="26" t="s">
        <v>19</v>
      </c>
      <c r="E17" s="27">
        <f>'3 - Serviço Preliminar'!K12</f>
        <v>0</v>
      </c>
      <c r="F17" s="32">
        <v>439.36</v>
      </c>
      <c r="G17" s="29">
        <f t="shared" si="1"/>
        <v>576.11571562645679</v>
      </c>
      <c r="H17" s="28">
        <f t="shared" si="0"/>
        <v>0</v>
      </c>
    </row>
    <row r="18" spans="1:8" ht="30" x14ac:dyDescent="0.25">
      <c r="A18" s="13" t="s">
        <v>85</v>
      </c>
      <c r="B18" s="31">
        <v>93210</v>
      </c>
      <c r="C18" s="30" t="s">
        <v>76</v>
      </c>
      <c r="D18" s="26" t="s">
        <v>19</v>
      </c>
      <c r="E18" s="27">
        <f>'3 - Serviço Preliminar'!K13</f>
        <v>0</v>
      </c>
      <c r="F18" s="32">
        <v>360.77</v>
      </c>
      <c r="G18" s="29">
        <f t="shared" si="1"/>
        <v>473.06369884959213</v>
      </c>
      <c r="H18" s="28">
        <f t="shared" si="0"/>
        <v>0</v>
      </c>
    </row>
    <row r="19" spans="1:8" ht="30" x14ac:dyDescent="0.25">
      <c r="A19" s="13" t="s">
        <v>89</v>
      </c>
      <c r="B19" s="31">
        <v>93212</v>
      </c>
      <c r="C19" s="30" t="s">
        <v>77</v>
      </c>
      <c r="D19" s="26" t="s">
        <v>19</v>
      </c>
      <c r="E19" s="27">
        <f>'3 - Serviço Preliminar'!K14</f>
        <v>0</v>
      </c>
      <c r="F19" s="32">
        <v>561.74</v>
      </c>
      <c r="G19" s="29">
        <f t="shared" si="1"/>
        <v>736.58785983249686</v>
      </c>
      <c r="H19" s="28">
        <f t="shared" si="0"/>
        <v>0</v>
      </c>
    </row>
    <row r="20" spans="1:8" ht="30" x14ac:dyDescent="0.25">
      <c r="A20" s="13" t="s">
        <v>90</v>
      </c>
      <c r="B20" s="31">
        <v>41598</v>
      </c>
      <c r="C20" s="30" t="s">
        <v>437</v>
      </c>
      <c r="D20" s="26" t="s">
        <v>22</v>
      </c>
      <c r="E20" s="27">
        <f>'3 - Serviço Preliminar'!K15</f>
        <v>0</v>
      </c>
      <c r="F20" s="32">
        <v>1298.51</v>
      </c>
      <c r="G20" s="29">
        <f t="shared" si="1"/>
        <v>1702.685765427236</v>
      </c>
      <c r="H20" s="28">
        <f t="shared" si="0"/>
        <v>0</v>
      </c>
    </row>
    <row r="21" spans="1:8" ht="25.5" customHeight="1" x14ac:dyDescent="0.25">
      <c r="A21" s="13" t="s">
        <v>97</v>
      </c>
      <c r="B21" s="31">
        <v>72897</v>
      </c>
      <c r="C21" s="30" t="s">
        <v>55</v>
      </c>
      <c r="D21" s="26" t="s">
        <v>29</v>
      </c>
      <c r="E21" s="27">
        <f>'3 - Serviço Preliminar'!K16</f>
        <v>0</v>
      </c>
      <c r="F21" s="32">
        <v>17.38</v>
      </c>
      <c r="G21" s="29">
        <f t="shared" si="1"/>
        <v>22.789719450081524</v>
      </c>
      <c r="H21" s="28">
        <f t="shared" ref="H21:H25" si="3">G21*E21</f>
        <v>0</v>
      </c>
    </row>
    <row r="22" spans="1:8" ht="30" x14ac:dyDescent="0.25">
      <c r="A22" s="13" t="s">
        <v>237</v>
      </c>
      <c r="B22" s="31">
        <v>95290</v>
      </c>
      <c r="C22" s="30" t="s">
        <v>78</v>
      </c>
      <c r="D22" s="26" t="s">
        <v>56</v>
      </c>
      <c r="E22" s="27">
        <f>'3 - Serviço Preliminar'!K17</f>
        <v>0</v>
      </c>
      <c r="F22" s="32">
        <v>1.77</v>
      </c>
      <c r="G22" s="29">
        <f t="shared" si="1"/>
        <v>2.3209323030290161</v>
      </c>
      <c r="H22" s="28">
        <f t="shared" si="3"/>
        <v>0</v>
      </c>
    </row>
    <row r="23" spans="1:8" ht="30" x14ac:dyDescent="0.25">
      <c r="A23" s="13" t="s">
        <v>238</v>
      </c>
      <c r="B23" s="31">
        <v>95296</v>
      </c>
      <c r="C23" s="30" t="s">
        <v>79</v>
      </c>
      <c r="D23" s="26" t="s">
        <v>56</v>
      </c>
      <c r="E23" s="27">
        <f>'3 - Serviço Preliminar'!K18</f>
        <v>0</v>
      </c>
      <c r="F23" s="32">
        <v>1.58</v>
      </c>
      <c r="G23" s="29">
        <f t="shared" si="1"/>
        <v>2.0717926772801385</v>
      </c>
      <c r="H23" s="28">
        <f t="shared" si="3"/>
        <v>0</v>
      </c>
    </row>
    <row r="24" spans="1:8" ht="30" x14ac:dyDescent="0.25">
      <c r="A24" s="13" t="s">
        <v>239</v>
      </c>
      <c r="B24" s="31">
        <v>78472</v>
      </c>
      <c r="C24" s="30" t="s">
        <v>40</v>
      </c>
      <c r="D24" s="26" t="s">
        <v>19</v>
      </c>
      <c r="E24" s="27">
        <f>'3 - Serviço Preliminar'!K19</f>
        <v>0</v>
      </c>
      <c r="F24" s="32">
        <v>0.31</v>
      </c>
      <c r="G24" s="29">
        <f t="shared" si="1"/>
        <v>0.40649096832711579</v>
      </c>
      <c r="H24" s="28">
        <f t="shared" si="3"/>
        <v>0</v>
      </c>
    </row>
    <row r="25" spans="1:8" ht="45" x14ac:dyDescent="0.25">
      <c r="A25" s="13" t="s">
        <v>559</v>
      </c>
      <c r="B25" s="53" t="s">
        <v>347</v>
      </c>
      <c r="C25" s="54" t="s">
        <v>438</v>
      </c>
      <c r="D25" s="55" t="s">
        <v>348</v>
      </c>
      <c r="E25" s="27">
        <f>'3 - Serviço Preliminar'!K20</f>
        <v>0</v>
      </c>
      <c r="F25" s="32">
        <v>394.53</v>
      </c>
      <c r="G25" s="29">
        <f t="shared" si="1"/>
        <v>517.33187656160317</v>
      </c>
      <c r="H25" s="28">
        <f t="shared" si="3"/>
        <v>0</v>
      </c>
    </row>
    <row r="26" spans="1:8" x14ac:dyDescent="0.25">
      <c r="A26" s="18">
        <v>4</v>
      </c>
      <c r="B26" s="56"/>
      <c r="C26" s="20" t="s">
        <v>7</v>
      </c>
      <c r="D26" s="21"/>
      <c r="E26" s="21"/>
      <c r="F26" s="21" t="s">
        <v>50</v>
      </c>
      <c r="G26" s="22" t="e">
        <f>H26*(1-$G$5)</f>
        <v>#DIV/0!</v>
      </c>
      <c r="H26" s="22" t="e">
        <f>SUM(H27:H35)</f>
        <v>#DIV/0!</v>
      </c>
    </row>
    <row r="27" spans="1:8" ht="30" x14ac:dyDescent="0.25">
      <c r="A27" s="13" t="s">
        <v>23</v>
      </c>
      <c r="B27" s="57" t="s">
        <v>87</v>
      </c>
      <c r="C27" s="58" t="s">
        <v>86</v>
      </c>
      <c r="D27" s="26" t="s">
        <v>19</v>
      </c>
      <c r="E27" s="27">
        <f>'4 - Terraplenagem'!O8</f>
        <v>0</v>
      </c>
      <c r="F27" s="29">
        <v>0.51</v>
      </c>
      <c r="G27" s="29">
        <f t="shared" ref="G27" si="4">F27*(1+$G$5)</f>
        <v>0.66874320595751313</v>
      </c>
      <c r="H27" s="28">
        <f>G27*E27</f>
        <v>0</v>
      </c>
    </row>
    <row r="28" spans="1:8" ht="15.75" x14ac:dyDescent="0.25">
      <c r="A28" s="13" t="s">
        <v>24</v>
      </c>
      <c r="B28" s="57" t="s">
        <v>194</v>
      </c>
      <c r="C28" s="58" t="s">
        <v>193</v>
      </c>
      <c r="D28" s="26" t="s">
        <v>19</v>
      </c>
      <c r="E28" s="27" t="e">
        <f>'4 - Terraplenagem'!O9</f>
        <v>#DIV/0!</v>
      </c>
      <c r="F28" s="29">
        <v>0.31</v>
      </c>
      <c r="G28" s="29">
        <f t="shared" ref="G28:G35" si="5">F28*(1+$G$5)</f>
        <v>0.40649096832711579</v>
      </c>
      <c r="H28" s="28" t="e">
        <f t="shared" ref="H28:H35" si="6">G28*E28</f>
        <v>#DIV/0!</v>
      </c>
    </row>
    <row r="29" spans="1:8" ht="15.75" x14ac:dyDescent="0.25">
      <c r="A29" s="13" t="s">
        <v>25</v>
      </c>
      <c r="B29" s="57" t="s">
        <v>196</v>
      </c>
      <c r="C29" s="58" t="s">
        <v>195</v>
      </c>
      <c r="D29" s="26" t="s">
        <v>29</v>
      </c>
      <c r="E29" s="27" t="e">
        <f>'4 - Terraplenagem'!O10</f>
        <v>#DIV/0!</v>
      </c>
      <c r="F29" s="29">
        <v>1.68</v>
      </c>
      <c r="G29" s="29">
        <f t="shared" si="5"/>
        <v>2.2029187960953371</v>
      </c>
      <c r="H29" s="28" t="e">
        <f t="shared" si="6"/>
        <v>#DIV/0!</v>
      </c>
    </row>
    <row r="30" spans="1:8" ht="30" x14ac:dyDescent="0.25">
      <c r="A30" s="13" t="s">
        <v>26</v>
      </c>
      <c r="B30" s="31">
        <v>95290</v>
      </c>
      <c r="C30" s="58" t="s">
        <v>78</v>
      </c>
      <c r="D30" s="26" t="s">
        <v>56</v>
      </c>
      <c r="E30" s="27">
        <f>'4 - Terraplenagem'!O11</f>
        <v>0</v>
      </c>
      <c r="F30" s="29">
        <v>1.77</v>
      </c>
      <c r="G30" s="29">
        <f t="shared" si="5"/>
        <v>2.3209323030290161</v>
      </c>
      <c r="H30" s="28">
        <f t="shared" si="6"/>
        <v>0</v>
      </c>
    </row>
    <row r="31" spans="1:8" ht="45" x14ac:dyDescent="0.25">
      <c r="A31" s="13" t="s">
        <v>27</v>
      </c>
      <c r="B31" s="57" t="s">
        <v>88</v>
      </c>
      <c r="C31" s="58" t="s">
        <v>578</v>
      </c>
      <c r="D31" s="26" t="s">
        <v>29</v>
      </c>
      <c r="E31" s="27">
        <f>'4 - Terraplenagem'!O12</f>
        <v>0</v>
      </c>
      <c r="F31" s="29">
        <v>2.85</v>
      </c>
      <c r="G31" s="29">
        <f t="shared" si="5"/>
        <v>3.7370943862331614</v>
      </c>
      <c r="H31" s="28">
        <f t="shared" si="6"/>
        <v>0</v>
      </c>
    </row>
    <row r="32" spans="1:8" ht="45" x14ac:dyDescent="0.25">
      <c r="A32" s="13" t="s">
        <v>28</v>
      </c>
      <c r="B32" s="57" t="s">
        <v>88</v>
      </c>
      <c r="C32" s="58" t="s">
        <v>577</v>
      </c>
      <c r="D32" s="26" t="s">
        <v>29</v>
      </c>
      <c r="E32" s="27">
        <f>'4 - Terraplenagem'!O13</f>
        <v>0</v>
      </c>
      <c r="F32" s="29">
        <v>2.85</v>
      </c>
      <c r="G32" s="29">
        <f t="shared" si="5"/>
        <v>3.7370943862331614</v>
      </c>
      <c r="H32" s="28">
        <f t="shared" si="6"/>
        <v>0</v>
      </c>
    </row>
    <row r="33" spans="1:11" s="3" customFormat="1" ht="30" x14ac:dyDescent="0.25">
      <c r="A33" s="13" t="s">
        <v>52</v>
      </c>
      <c r="B33" s="31" t="s">
        <v>82</v>
      </c>
      <c r="C33" s="59" t="s">
        <v>81</v>
      </c>
      <c r="D33" s="26" t="s">
        <v>29</v>
      </c>
      <c r="E33" s="27">
        <f>'4 - Terraplenagem'!O14</f>
        <v>0</v>
      </c>
      <c r="F33" s="29">
        <v>1.37</v>
      </c>
      <c r="G33" s="29">
        <f t="shared" si="5"/>
        <v>1.7964278277682215</v>
      </c>
      <c r="H33" s="28">
        <f t="shared" si="6"/>
        <v>0</v>
      </c>
      <c r="I33" s="2"/>
      <c r="J33" s="2" t="s">
        <v>340</v>
      </c>
      <c r="K33" s="2"/>
    </row>
    <row r="34" spans="1:11" s="3" customFormat="1" ht="30" x14ac:dyDescent="0.25">
      <c r="A34" s="13" t="s">
        <v>91</v>
      </c>
      <c r="B34" s="31" t="s">
        <v>54</v>
      </c>
      <c r="C34" s="59" t="s">
        <v>18</v>
      </c>
      <c r="D34" s="26" t="s">
        <v>19</v>
      </c>
      <c r="E34" s="27">
        <f>'4 - Terraplenagem'!O15</f>
        <v>0</v>
      </c>
      <c r="F34" s="29">
        <v>0.21</v>
      </c>
      <c r="G34" s="29">
        <f t="shared" si="5"/>
        <v>0.27536484951191714</v>
      </c>
      <c r="H34" s="28">
        <f t="shared" si="6"/>
        <v>0</v>
      </c>
    </row>
    <row r="35" spans="1:11" ht="15.75" x14ac:dyDescent="0.25">
      <c r="A35" s="13" t="s">
        <v>226</v>
      </c>
      <c r="B35" s="31">
        <v>79472</v>
      </c>
      <c r="C35" s="30" t="s">
        <v>83</v>
      </c>
      <c r="D35" s="26" t="s">
        <v>19</v>
      </c>
      <c r="E35" s="27">
        <f>'4 - Terraplenagem'!O16</f>
        <v>0</v>
      </c>
      <c r="F35" s="29">
        <v>0.47</v>
      </c>
      <c r="G35" s="29">
        <f t="shared" si="5"/>
        <v>0.61629275843143361</v>
      </c>
      <c r="H35" s="28">
        <f t="shared" si="6"/>
        <v>0</v>
      </c>
      <c r="I35" s="3"/>
      <c r="J35" s="3"/>
      <c r="K35" s="3"/>
    </row>
    <row r="36" spans="1:11" x14ac:dyDescent="0.25">
      <c r="A36" s="18">
        <v>5</v>
      </c>
      <c r="B36" s="60"/>
      <c r="C36" s="20" t="s">
        <v>20</v>
      </c>
      <c r="D36" s="21"/>
      <c r="E36" s="21"/>
      <c r="F36" s="21" t="s">
        <v>50</v>
      </c>
      <c r="G36" s="22">
        <f>H36*(1-$G$5)</f>
        <v>0</v>
      </c>
      <c r="H36" s="22">
        <f>SUM(H37:H46)</f>
        <v>0</v>
      </c>
    </row>
    <row r="37" spans="1:11" ht="15.75" x14ac:dyDescent="0.25">
      <c r="A37" s="61" t="s">
        <v>31</v>
      </c>
      <c r="B37" s="61">
        <v>72961</v>
      </c>
      <c r="C37" s="62" t="s">
        <v>93</v>
      </c>
      <c r="D37" s="55" t="s">
        <v>19</v>
      </c>
      <c r="E37" s="63">
        <f>'5 - Pavimentação'!J8</f>
        <v>0</v>
      </c>
      <c r="F37" s="64">
        <v>1.2</v>
      </c>
      <c r="G37" s="29">
        <f t="shared" ref="G37" si="7">F37*(1+$G$5)</f>
        <v>1.5735134257823837</v>
      </c>
      <c r="H37" s="28">
        <f>G37*E37</f>
        <v>0</v>
      </c>
    </row>
    <row r="38" spans="1:11" ht="45" x14ac:dyDescent="0.25">
      <c r="A38" s="61" t="s">
        <v>32</v>
      </c>
      <c r="B38" s="57" t="s">
        <v>88</v>
      </c>
      <c r="C38" s="58" t="s">
        <v>783</v>
      </c>
      <c r="D38" s="26" t="s">
        <v>29</v>
      </c>
      <c r="E38" s="63">
        <f>'5 - Pavimentação'!J9</f>
        <v>0</v>
      </c>
      <c r="F38" s="29">
        <v>2.85</v>
      </c>
      <c r="G38" s="29">
        <f t="shared" ref="G38" si="8">F38*(1+$G$5)</f>
        <v>3.7370943862331614</v>
      </c>
      <c r="H38" s="28">
        <f>G38*E38</f>
        <v>0</v>
      </c>
    </row>
    <row r="39" spans="1:11" ht="43.5" customHeight="1" x14ac:dyDescent="0.25">
      <c r="A39" s="61" t="s">
        <v>33</v>
      </c>
      <c r="B39" s="24">
        <v>96387</v>
      </c>
      <c r="C39" s="30" t="s">
        <v>92</v>
      </c>
      <c r="D39" s="26" t="s">
        <v>29</v>
      </c>
      <c r="E39" s="63">
        <f>'5 - Pavimentação'!J10+'5 - Pavimentação'!J11</f>
        <v>0</v>
      </c>
      <c r="F39" s="65">
        <v>6.25</v>
      </c>
      <c r="G39" s="29">
        <f t="shared" ref="G39:G46" si="9">F39*(1+$G$5)</f>
        <v>8.1953824259499157</v>
      </c>
      <c r="H39" s="28">
        <f t="shared" ref="H39:H46" si="10">G39*E39</f>
        <v>0</v>
      </c>
    </row>
    <row r="40" spans="1:11" ht="36.75" customHeight="1" x14ac:dyDescent="0.25">
      <c r="A40" s="61" t="s">
        <v>34</v>
      </c>
      <c r="B40" s="24">
        <v>96401</v>
      </c>
      <c r="C40" s="66" t="s">
        <v>94</v>
      </c>
      <c r="D40" s="26" t="s">
        <v>19</v>
      </c>
      <c r="E40" s="63">
        <f>'5 - Pavimentação'!J12</f>
        <v>0</v>
      </c>
      <c r="F40" s="67">
        <v>4.1100000000000003</v>
      </c>
      <c r="G40" s="29">
        <f t="shared" si="9"/>
        <v>5.3892834833046646</v>
      </c>
      <c r="H40" s="28">
        <f t="shared" si="10"/>
        <v>0</v>
      </c>
    </row>
    <row r="41" spans="1:11" ht="30" x14ac:dyDescent="0.25">
      <c r="A41" s="61" t="s">
        <v>35</v>
      </c>
      <c r="B41" s="61">
        <v>97807</v>
      </c>
      <c r="C41" s="66" t="s">
        <v>436</v>
      </c>
      <c r="D41" s="26" t="s">
        <v>19</v>
      </c>
      <c r="E41" s="63">
        <f>'5 - Pavimentação'!J13</f>
        <v>0</v>
      </c>
      <c r="F41" s="67">
        <v>7.88</v>
      </c>
      <c r="G41" s="29">
        <f t="shared" si="9"/>
        <v>10.332738162637654</v>
      </c>
      <c r="H41" s="28">
        <f t="shared" si="10"/>
        <v>0</v>
      </c>
    </row>
    <row r="42" spans="1:11" ht="15.75" x14ac:dyDescent="0.25">
      <c r="A42" s="61" t="s">
        <v>36</v>
      </c>
      <c r="B42" s="68" t="s">
        <v>679</v>
      </c>
      <c r="C42" s="54" t="s">
        <v>192</v>
      </c>
      <c r="D42" s="55" t="s">
        <v>29</v>
      </c>
      <c r="E42" s="63">
        <f>'5 - Pavimentação'!J14</f>
        <v>0</v>
      </c>
      <c r="F42" s="67">
        <v>1.1599999999999999</v>
      </c>
      <c r="G42" s="29">
        <f t="shared" si="9"/>
        <v>1.5210629782563041</v>
      </c>
      <c r="H42" s="28">
        <f t="shared" si="10"/>
        <v>0</v>
      </c>
    </row>
    <row r="43" spans="1:11" ht="15.75" x14ac:dyDescent="0.25">
      <c r="A43" s="61" t="s">
        <v>37</v>
      </c>
      <c r="B43" s="69" t="s">
        <v>680</v>
      </c>
      <c r="C43" s="70" t="s">
        <v>345</v>
      </c>
      <c r="D43" s="55" t="s">
        <v>19</v>
      </c>
      <c r="E43" s="63">
        <f>'5 - Pavimentação'!J15</f>
        <v>0</v>
      </c>
      <c r="F43" s="67">
        <v>0.59</v>
      </c>
      <c r="G43" s="29">
        <f t="shared" si="9"/>
        <v>0.77364410100967196</v>
      </c>
      <c r="H43" s="28">
        <f t="shared" si="10"/>
        <v>0</v>
      </c>
    </row>
    <row r="44" spans="1:11" ht="15.75" x14ac:dyDescent="0.25">
      <c r="A44" s="61" t="s">
        <v>240</v>
      </c>
      <c r="B44" s="71" t="s">
        <v>58</v>
      </c>
      <c r="C44" s="72" t="s">
        <v>21</v>
      </c>
      <c r="D44" s="26" t="s">
        <v>22</v>
      </c>
      <c r="E44" s="63">
        <f>'5 - Pavimentação'!J16</f>
        <v>0</v>
      </c>
      <c r="F44" s="67">
        <v>122.07</v>
      </c>
      <c r="G44" s="29">
        <f t="shared" si="9"/>
        <v>160.06565323771298</v>
      </c>
      <c r="H44" s="28">
        <f t="shared" si="10"/>
        <v>0</v>
      </c>
    </row>
    <row r="45" spans="1:11" ht="15.75" x14ac:dyDescent="0.25">
      <c r="A45" s="61" t="s">
        <v>241</v>
      </c>
      <c r="B45" s="71" t="s">
        <v>59</v>
      </c>
      <c r="C45" s="72" t="s">
        <v>95</v>
      </c>
      <c r="D45" s="26" t="s">
        <v>22</v>
      </c>
      <c r="E45" s="63">
        <f>'5 - Pavimentação'!J17</f>
        <v>0</v>
      </c>
      <c r="F45" s="67">
        <v>110.98</v>
      </c>
      <c r="G45" s="29">
        <f t="shared" si="9"/>
        <v>145.52376666110746</v>
      </c>
      <c r="H45" s="28">
        <f t="shared" si="10"/>
        <v>0</v>
      </c>
    </row>
    <row r="46" spans="1:11" ht="15.75" x14ac:dyDescent="0.25">
      <c r="A46" s="61" t="s">
        <v>782</v>
      </c>
      <c r="B46" s="71" t="s">
        <v>60</v>
      </c>
      <c r="C46" s="72" t="s">
        <v>96</v>
      </c>
      <c r="D46" s="26" t="s">
        <v>22</v>
      </c>
      <c r="E46" s="63">
        <f>'5 - Pavimentação'!J18</f>
        <v>0</v>
      </c>
      <c r="F46" s="67">
        <v>122.07</v>
      </c>
      <c r="G46" s="29">
        <f t="shared" si="9"/>
        <v>160.06565323771298</v>
      </c>
      <c r="H46" s="28">
        <f t="shared" si="10"/>
        <v>0</v>
      </c>
    </row>
    <row r="47" spans="1:11" x14ac:dyDescent="0.25">
      <c r="A47" s="73">
        <v>6</v>
      </c>
      <c r="B47" s="74"/>
      <c r="C47" s="20" t="s">
        <v>30</v>
      </c>
      <c r="D47" s="21"/>
      <c r="E47" s="21"/>
      <c r="F47" s="21" t="s">
        <v>50</v>
      </c>
      <c r="G47" s="22">
        <f>H47*(1-$G$5)</f>
        <v>0</v>
      </c>
      <c r="H47" s="22">
        <f>SUM(H48:H61)</f>
        <v>0</v>
      </c>
    </row>
    <row r="48" spans="1:11" ht="30" x14ac:dyDescent="0.25">
      <c r="A48" s="33" t="s">
        <v>48</v>
      </c>
      <c r="B48" s="75">
        <v>95302</v>
      </c>
      <c r="C48" s="76" t="s">
        <v>98</v>
      </c>
      <c r="D48" s="75" t="s">
        <v>38</v>
      </c>
      <c r="E48" s="77">
        <f>'6 - Transporte'!L8</f>
        <v>0</v>
      </c>
      <c r="F48" s="78">
        <v>1.42</v>
      </c>
      <c r="G48" s="32">
        <f>F48*(1+$G$5)</f>
        <v>1.8619908871758206</v>
      </c>
      <c r="H48" s="28">
        <f>G48*E48</f>
        <v>0</v>
      </c>
    </row>
    <row r="49" spans="1:8" ht="30" x14ac:dyDescent="0.25">
      <c r="A49" s="33" t="s">
        <v>61</v>
      </c>
      <c r="B49" s="31">
        <v>95290</v>
      </c>
      <c r="C49" s="58" t="s">
        <v>78</v>
      </c>
      <c r="D49" s="26" t="s">
        <v>56</v>
      </c>
      <c r="E49" s="77">
        <f>'6 - Transporte'!L9</f>
        <v>0</v>
      </c>
      <c r="F49" s="78">
        <v>1.77</v>
      </c>
      <c r="G49" s="32">
        <f>F49*(1+$G$5)</f>
        <v>2.3209323030290161</v>
      </c>
      <c r="H49" s="28">
        <f>G49*E49</f>
        <v>0</v>
      </c>
    </row>
    <row r="50" spans="1:8" ht="30" x14ac:dyDescent="0.25">
      <c r="A50" s="33" t="s">
        <v>62</v>
      </c>
      <c r="B50" s="79">
        <v>95875</v>
      </c>
      <c r="C50" s="80" t="s">
        <v>439</v>
      </c>
      <c r="D50" s="79" t="s">
        <v>38</v>
      </c>
      <c r="E50" s="77">
        <f>'6 - Transporte'!L10</f>
        <v>0</v>
      </c>
      <c r="F50" s="81">
        <v>1.07</v>
      </c>
      <c r="G50" s="32">
        <f t="shared" ref="G50:G61" si="11">F50*(1+$G$5)</f>
        <v>1.4030494713226256</v>
      </c>
      <c r="H50" s="28">
        <f t="shared" ref="H50:H61" si="12">G50*E50</f>
        <v>0</v>
      </c>
    </row>
    <row r="51" spans="1:8" ht="30" x14ac:dyDescent="0.25">
      <c r="A51" s="33" t="s">
        <v>99</v>
      </c>
      <c r="B51" s="68">
        <v>93590</v>
      </c>
      <c r="C51" s="70" t="s">
        <v>341</v>
      </c>
      <c r="D51" s="68" t="s">
        <v>38</v>
      </c>
      <c r="E51" s="77">
        <f>'6 - Transporte'!L11</f>
        <v>0</v>
      </c>
      <c r="F51" s="81">
        <v>0.75</v>
      </c>
      <c r="G51" s="32">
        <f t="shared" si="11"/>
        <v>0.98344589111398983</v>
      </c>
      <c r="H51" s="28">
        <f t="shared" si="12"/>
        <v>0</v>
      </c>
    </row>
    <row r="52" spans="1:8" ht="30" x14ac:dyDescent="0.25">
      <c r="A52" s="33" t="s">
        <v>100</v>
      </c>
      <c r="B52" s="68">
        <v>93591</v>
      </c>
      <c r="C52" s="70" t="s">
        <v>562</v>
      </c>
      <c r="D52" s="68" t="s">
        <v>38</v>
      </c>
      <c r="E52" s="77">
        <f>'6 - Transporte'!L12</f>
        <v>0</v>
      </c>
      <c r="F52" s="81">
        <v>1.25</v>
      </c>
      <c r="G52" s="32">
        <f t="shared" ref="G52:G53" si="13">F52*(1+$G$5)</f>
        <v>1.6390764851899831</v>
      </c>
      <c r="H52" s="28">
        <f t="shared" ref="H52:H53" si="14">G52*E52</f>
        <v>0</v>
      </c>
    </row>
    <row r="53" spans="1:8" ht="30" x14ac:dyDescent="0.25">
      <c r="A53" s="33" t="s">
        <v>342</v>
      </c>
      <c r="B53" s="68">
        <v>93593</v>
      </c>
      <c r="C53" s="70" t="s">
        <v>563</v>
      </c>
      <c r="D53" s="68" t="s">
        <v>38</v>
      </c>
      <c r="E53" s="77">
        <f>'6 - Transporte'!L13</f>
        <v>0</v>
      </c>
      <c r="F53" s="81">
        <v>0.63</v>
      </c>
      <c r="G53" s="32">
        <f t="shared" si="13"/>
        <v>0.82609454853575148</v>
      </c>
      <c r="H53" s="28">
        <f t="shared" si="14"/>
        <v>0</v>
      </c>
    </row>
    <row r="54" spans="1:8" ht="45" x14ac:dyDescent="0.25">
      <c r="A54" s="33" t="s">
        <v>343</v>
      </c>
      <c r="B54" s="24">
        <v>93176</v>
      </c>
      <c r="C54" s="82" t="s">
        <v>564</v>
      </c>
      <c r="D54" s="24" t="s">
        <v>39</v>
      </c>
      <c r="E54" s="77">
        <f>'6 - Transporte'!L14</f>
        <v>0</v>
      </c>
      <c r="F54" s="81">
        <v>0.4</v>
      </c>
      <c r="G54" s="32">
        <f t="shared" si="11"/>
        <v>0.52450447526079458</v>
      </c>
      <c r="H54" s="28">
        <f t="shared" si="12"/>
        <v>0</v>
      </c>
    </row>
    <row r="55" spans="1:8" ht="45" x14ac:dyDescent="0.25">
      <c r="A55" s="33" t="s">
        <v>459</v>
      </c>
      <c r="B55" s="24">
        <v>93176</v>
      </c>
      <c r="C55" s="82" t="s">
        <v>565</v>
      </c>
      <c r="D55" s="24" t="s">
        <v>39</v>
      </c>
      <c r="E55" s="77">
        <f>'6 - Transporte'!L15</f>
        <v>0</v>
      </c>
      <c r="F55" s="81">
        <v>0.4</v>
      </c>
      <c r="G55" s="32">
        <f t="shared" si="11"/>
        <v>0.52450447526079458</v>
      </c>
      <c r="H55" s="28">
        <f t="shared" si="12"/>
        <v>0</v>
      </c>
    </row>
    <row r="56" spans="1:8" ht="45" x14ac:dyDescent="0.25">
      <c r="A56" s="33" t="s">
        <v>460</v>
      </c>
      <c r="B56" s="24">
        <v>93177</v>
      </c>
      <c r="C56" s="82" t="s">
        <v>567</v>
      </c>
      <c r="D56" s="24" t="s">
        <v>39</v>
      </c>
      <c r="E56" s="77">
        <f>'6 - Transporte'!L16</f>
        <v>0</v>
      </c>
      <c r="F56" s="81">
        <v>1.44</v>
      </c>
      <c r="G56" s="32">
        <f t="shared" si="11"/>
        <v>1.8882161109388604</v>
      </c>
      <c r="H56" s="28">
        <f t="shared" si="12"/>
        <v>0</v>
      </c>
    </row>
    <row r="57" spans="1:8" ht="45" x14ac:dyDescent="0.25">
      <c r="A57" s="33" t="s">
        <v>461</v>
      </c>
      <c r="B57" s="24">
        <v>93177</v>
      </c>
      <c r="C57" s="82" t="s">
        <v>568</v>
      </c>
      <c r="D57" s="24" t="s">
        <v>39</v>
      </c>
      <c r="E57" s="77">
        <f>'6 - Transporte'!L17</f>
        <v>0</v>
      </c>
      <c r="F57" s="81">
        <v>1.44</v>
      </c>
      <c r="G57" s="32">
        <f t="shared" si="11"/>
        <v>1.8882161109388604</v>
      </c>
      <c r="H57" s="28">
        <f t="shared" si="12"/>
        <v>0</v>
      </c>
    </row>
    <row r="58" spans="1:8" ht="45" x14ac:dyDescent="0.25">
      <c r="A58" s="33" t="s">
        <v>462</v>
      </c>
      <c r="B58" s="24">
        <v>93178</v>
      </c>
      <c r="C58" s="82" t="s">
        <v>569</v>
      </c>
      <c r="D58" s="24" t="s">
        <v>39</v>
      </c>
      <c r="E58" s="77">
        <f>'6 - Transporte'!L18</f>
        <v>0</v>
      </c>
      <c r="F58" s="81">
        <v>0.46</v>
      </c>
      <c r="G58" s="32">
        <f t="shared" si="11"/>
        <v>0.60318014654991381</v>
      </c>
      <c r="H58" s="28">
        <f t="shared" si="12"/>
        <v>0</v>
      </c>
    </row>
    <row r="59" spans="1:8" ht="45" x14ac:dyDescent="0.25">
      <c r="A59" s="33" t="s">
        <v>463</v>
      </c>
      <c r="B59" s="24">
        <v>93178</v>
      </c>
      <c r="C59" s="82" t="s">
        <v>570</v>
      </c>
      <c r="D59" s="24" t="s">
        <v>39</v>
      </c>
      <c r="E59" s="77">
        <f>'6 - Transporte'!L19</f>
        <v>0</v>
      </c>
      <c r="F59" s="81">
        <v>0.46</v>
      </c>
      <c r="G59" s="32">
        <f t="shared" si="11"/>
        <v>0.60318014654991381</v>
      </c>
      <c r="H59" s="28">
        <f t="shared" si="12"/>
        <v>0</v>
      </c>
    </row>
    <row r="60" spans="1:8" ht="45" x14ac:dyDescent="0.25">
      <c r="A60" s="33" t="s">
        <v>464</v>
      </c>
      <c r="B60" s="24">
        <v>93179</v>
      </c>
      <c r="C60" s="82" t="s">
        <v>571</v>
      </c>
      <c r="D60" s="24" t="s">
        <v>39</v>
      </c>
      <c r="E60" s="77">
        <f>'6 - Transporte'!L20</f>
        <v>0</v>
      </c>
      <c r="F60" s="81">
        <v>1.6</v>
      </c>
      <c r="G60" s="32">
        <f t="shared" si="11"/>
        <v>2.0980179010431783</v>
      </c>
      <c r="H60" s="28">
        <f t="shared" si="12"/>
        <v>0</v>
      </c>
    </row>
    <row r="61" spans="1:8" ht="45" x14ac:dyDescent="0.25">
      <c r="A61" s="33" t="s">
        <v>566</v>
      </c>
      <c r="B61" s="61">
        <v>93179</v>
      </c>
      <c r="C61" s="82" t="s">
        <v>572</v>
      </c>
      <c r="D61" s="24" t="s">
        <v>39</v>
      </c>
      <c r="E61" s="77">
        <f>'6 - Transporte'!L21</f>
        <v>0</v>
      </c>
      <c r="F61" s="81">
        <v>1.6</v>
      </c>
      <c r="G61" s="32">
        <f t="shared" si="11"/>
        <v>2.0980179010431783</v>
      </c>
      <c r="H61" s="28">
        <f t="shared" si="12"/>
        <v>0</v>
      </c>
    </row>
    <row r="62" spans="1:8" x14ac:dyDescent="0.25">
      <c r="A62" s="18">
        <v>7</v>
      </c>
      <c r="B62" s="60"/>
      <c r="C62" s="20" t="s">
        <v>339</v>
      </c>
      <c r="D62" s="21"/>
      <c r="E62" s="21"/>
      <c r="F62" s="21" t="s">
        <v>50</v>
      </c>
      <c r="G62" s="22">
        <f>H62*(1-$G$5)</f>
        <v>0</v>
      </c>
      <c r="H62" s="22">
        <f>SUM(H63:H79)</f>
        <v>0</v>
      </c>
    </row>
    <row r="63" spans="1:8" ht="15.75" x14ac:dyDescent="0.25">
      <c r="A63" s="45" t="s">
        <v>46</v>
      </c>
      <c r="B63" s="83">
        <v>93358</v>
      </c>
      <c r="C63" s="84" t="s">
        <v>116</v>
      </c>
      <c r="D63" s="48" t="s">
        <v>29</v>
      </c>
      <c r="E63" s="85">
        <f>'7 - Dren. Sup.- Guias e Sarjeta'!H8</f>
        <v>0</v>
      </c>
      <c r="F63" s="86">
        <v>54.19</v>
      </c>
      <c r="G63" s="29">
        <f>F63*(1+$G$5)</f>
        <v>71.057243785956146</v>
      </c>
      <c r="H63" s="28">
        <f>G63*E63</f>
        <v>0</v>
      </c>
    </row>
    <row r="64" spans="1:8" ht="45" x14ac:dyDescent="0.25">
      <c r="A64" s="13" t="s">
        <v>47</v>
      </c>
      <c r="B64" s="24">
        <v>94267</v>
      </c>
      <c r="C64" s="87" t="s">
        <v>101</v>
      </c>
      <c r="D64" s="26" t="s">
        <v>41</v>
      </c>
      <c r="E64" s="85">
        <f>'7 - Dren. Sup.- Guias e Sarjeta'!H9</f>
        <v>0</v>
      </c>
      <c r="F64" s="67">
        <v>35.47</v>
      </c>
      <c r="G64" s="29">
        <f t="shared" ref="G64:G79" si="15">F64*(1+$G$5)</f>
        <v>46.510434343750958</v>
      </c>
      <c r="H64" s="28">
        <f t="shared" ref="H64:H79" si="16">G64*E64</f>
        <v>0</v>
      </c>
    </row>
    <row r="65" spans="1:8" ht="45" x14ac:dyDescent="0.25">
      <c r="A65" s="13" t="s">
        <v>65</v>
      </c>
      <c r="B65" s="24">
        <v>94268</v>
      </c>
      <c r="C65" s="87" t="s">
        <v>102</v>
      </c>
      <c r="D65" s="26" t="s">
        <v>41</v>
      </c>
      <c r="E65" s="85">
        <f>'7 - Dren. Sup.- Guias e Sarjeta'!H10</f>
        <v>0</v>
      </c>
      <c r="F65" s="67">
        <v>38.520000000000003</v>
      </c>
      <c r="G65" s="29">
        <f t="shared" si="15"/>
        <v>50.509780967614525</v>
      </c>
      <c r="H65" s="28">
        <f t="shared" si="16"/>
        <v>0</v>
      </c>
    </row>
    <row r="66" spans="1:8" ht="45" x14ac:dyDescent="0.25">
      <c r="A66" s="13" t="s">
        <v>120</v>
      </c>
      <c r="B66" s="24">
        <v>94269</v>
      </c>
      <c r="C66" s="87" t="s">
        <v>681</v>
      </c>
      <c r="D66" s="26" t="s">
        <v>41</v>
      </c>
      <c r="E66" s="85">
        <f>'7 - Dren. Sup.- Guias e Sarjeta'!H11</f>
        <v>0</v>
      </c>
      <c r="F66" s="67">
        <v>50.88</v>
      </c>
      <c r="G66" s="29">
        <f t="shared" si="15"/>
        <v>66.716969253173076</v>
      </c>
      <c r="H66" s="28">
        <f t="shared" si="16"/>
        <v>0</v>
      </c>
    </row>
    <row r="67" spans="1:8" ht="45" x14ac:dyDescent="0.25">
      <c r="A67" s="13" t="s">
        <v>121</v>
      </c>
      <c r="B67" s="24">
        <v>94270</v>
      </c>
      <c r="C67" s="87" t="s">
        <v>682</v>
      </c>
      <c r="D67" s="26" t="s">
        <v>41</v>
      </c>
      <c r="E67" s="85">
        <f>'7 - Dren. Sup.- Guias e Sarjeta'!H12</f>
        <v>0</v>
      </c>
      <c r="F67" s="67">
        <v>55.16</v>
      </c>
      <c r="G67" s="29">
        <f t="shared" si="15"/>
        <v>72.329167138463575</v>
      </c>
      <c r="H67" s="28">
        <f t="shared" si="16"/>
        <v>0</v>
      </c>
    </row>
    <row r="68" spans="1:8" ht="45" x14ac:dyDescent="0.25">
      <c r="A68" s="13" t="s">
        <v>122</v>
      </c>
      <c r="B68" s="24">
        <v>94271</v>
      </c>
      <c r="C68" s="87" t="s">
        <v>104</v>
      </c>
      <c r="D68" s="26" t="s">
        <v>41</v>
      </c>
      <c r="E68" s="85">
        <f>'7 - Dren. Sup.- Guias e Sarjeta'!H13</f>
        <v>0</v>
      </c>
      <c r="F68" s="67">
        <v>62.07</v>
      </c>
      <c r="G68" s="29">
        <f t="shared" si="15"/>
        <v>81.3899819485938</v>
      </c>
      <c r="H68" s="28">
        <f t="shared" si="16"/>
        <v>0</v>
      </c>
    </row>
    <row r="69" spans="1:8" ht="45" x14ac:dyDescent="0.25">
      <c r="A69" s="13" t="s">
        <v>123</v>
      </c>
      <c r="B69" s="24">
        <v>94272</v>
      </c>
      <c r="C69" s="87" t="s">
        <v>105</v>
      </c>
      <c r="D69" s="26" t="s">
        <v>41</v>
      </c>
      <c r="E69" s="85">
        <f>'7 - Dren. Sup.- Guias e Sarjeta'!H14</f>
        <v>0</v>
      </c>
      <c r="F69" s="67">
        <v>67.790000000000006</v>
      </c>
      <c r="G69" s="29">
        <f t="shared" si="15"/>
        <v>88.890395944823169</v>
      </c>
      <c r="H69" s="28">
        <f t="shared" si="16"/>
        <v>0</v>
      </c>
    </row>
    <row r="70" spans="1:8" ht="60" x14ac:dyDescent="0.25">
      <c r="A70" s="13" t="s">
        <v>124</v>
      </c>
      <c r="B70" s="24">
        <v>94273</v>
      </c>
      <c r="C70" s="87" t="s">
        <v>106</v>
      </c>
      <c r="D70" s="26" t="s">
        <v>41</v>
      </c>
      <c r="E70" s="85">
        <f>'7 - Dren. Sup.- Guias e Sarjeta'!H15</f>
        <v>0</v>
      </c>
      <c r="F70" s="67">
        <v>38.51</v>
      </c>
      <c r="G70" s="29">
        <f t="shared" si="15"/>
        <v>50.496668355732993</v>
      </c>
      <c r="H70" s="28">
        <f t="shared" si="16"/>
        <v>0</v>
      </c>
    </row>
    <row r="71" spans="1:8" ht="60" x14ac:dyDescent="0.25">
      <c r="A71" s="13" t="s">
        <v>242</v>
      </c>
      <c r="B71" s="24">
        <v>94274</v>
      </c>
      <c r="C71" s="87" t="s">
        <v>107</v>
      </c>
      <c r="D71" s="26" t="s">
        <v>41</v>
      </c>
      <c r="E71" s="85">
        <f>'7 - Dren. Sup.- Guias e Sarjeta'!H16</f>
        <v>0</v>
      </c>
      <c r="F71" s="67">
        <v>41.26</v>
      </c>
      <c r="G71" s="29">
        <f t="shared" si="15"/>
        <v>54.102636623150957</v>
      </c>
      <c r="H71" s="28">
        <f t="shared" si="16"/>
        <v>0</v>
      </c>
    </row>
    <row r="72" spans="1:8" ht="30" x14ac:dyDescent="0.25">
      <c r="A72" s="13" t="s">
        <v>243</v>
      </c>
      <c r="B72" s="24">
        <v>94281</v>
      </c>
      <c r="C72" s="87" t="s">
        <v>108</v>
      </c>
      <c r="D72" s="26" t="s">
        <v>41</v>
      </c>
      <c r="E72" s="85">
        <f>'7 - Dren. Sup.- Guias e Sarjeta'!H17</f>
        <v>0</v>
      </c>
      <c r="F72" s="67">
        <v>35.090000000000003</v>
      </c>
      <c r="G72" s="29">
        <f t="shared" si="15"/>
        <v>46.012155092253209</v>
      </c>
      <c r="H72" s="28">
        <f t="shared" si="16"/>
        <v>0</v>
      </c>
    </row>
    <row r="73" spans="1:8" ht="30" x14ac:dyDescent="0.25">
      <c r="A73" s="13" t="s">
        <v>244</v>
      </c>
      <c r="B73" s="24">
        <v>94282</v>
      </c>
      <c r="C73" s="87" t="s">
        <v>109</v>
      </c>
      <c r="D73" s="26" t="s">
        <v>41</v>
      </c>
      <c r="E73" s="85">
        <f>'7 - Dren. Sup.- Guias e Sarjeta'!H18</f>
        <v>0</v>
      </c>
      <c r="F73" s="67">
        <v>43.46</v>
      </c>
      <c r="G73" s="29">
        <f t="shared" si="15"/>
        <v>56.987411237085333</v>
      </c>
      <c r="H73" s="28">
        <f t="shared" si="16"/>
        <v>0</v>
      </c>
    </row>
    <row r="74" spans="1:8" ht="30" x14ac:dyDescent="0.25">
      <c r="A74" s="13" t="s">
        <v>245</v>
      </c>
      <c r="B74" s="24">
        <v>94283</v>
      </c>
      <c r="C74" s="87" t="s">
        <v>110</v>
      </c>
      <c r="D74" s="26" t="s">
        <v>41</v>
      </c>
      <c r="E74" s="85">
        <f>'7 - Dren. Sup.- Guias e Sarjeta'!H19</f>
        <v>0</v>
      </c>
      <c r="F74" s="67">
        <v>45.79</v>
      </c>
      <c r="G74" s="29">
        <f t="shared" si="15"/>
        <v>60.042649805479456</v>
      </c>
      <c r="H74" s="28">
        <f t="shared" si="16"/>
        <v>0</v>
      </c>
    </row>
    <row r="75" spans="1:8" ht="30" x14ac:dyDescent="0.25">
      <c r="A75" s="13" t="s">
        <v>246</v>
      </c>
      <c r="B75" s="24">
        <v>94284</v>
      </c>
      <c r="C75" s="87" t="s">
        <v>111</v>
      </c>
      <c r="D75" s="26" t="s">
        <v>41</v>
      </c>
      <c r="E75" s="85">
        <f>'7 - Dren. Sup.- Guias e Sarjeta'!H20</f>
        <v>0</v>
      </c>
      <c r="F75" s="67">
        <v>54.17</v>
      </c>
      <c r="G75" s="29">
        <f t="shared" si="15"/>
        <v>71.031018562193111</v>
      </c>
      <c r="H75" s="28">
        <f t="shared" si="16"/>
        <v>0</v>
      </c>
    </row>
    <row r="76" spans="1:8" ht="30" x14ac:dyDescent="0.25">
      <c r="A76" s="13" t="s">
        <v>125</v>
      </c>
      <c r="B76" s="24">
        <v>94287</v>
      </c>
      <c r="C76" s="87" t="s">
        <v>112</v>
      </c>
      <c r="D76" s="26" t="s">
        <v>41</v>
      </c>
      <c r="E76" s="85">
        <f>'7 - Dren. Sup.- Guias e Sarjeta'!H21</f>
        <v>0</v>
      </c>
      <c r="F76" s="67">
        <v>27.3</v>
      </c>
      <c r="G76" s="29">
        <f t="shared" si="15"/>
        <v>35.797430436549234</v>
      </c>
      <c r="H76" s="28">
        <f t="shared" si="16"/>
        <v>0</v>
      </c>
    </row>
    <row r="77" spans="1:8" ht="30" x14ac:dyDescent="0.25">
      <c r="A77" s="13" t="s">
        <v>142</v>
      </c>
      <c r="B77" s="24">
        <v>94288</v>
      </c>
      <c r="C77" s="87" t="s">
        <v>113</v>
      </c>
      <c r="D77" s="26" t="s">
        <v>41</v>
      </c>
      <c r="E77" s="85">
        <f>'7 - Dren. Sup.- Guias e Sarjeta'!H22</f>
        <v>0</v>
      </c>
      <c r="F77" s="67">
        <v>34.630000000000003</v>
      </c>
      <c r="G77" s="29">
        <f t="shared" si="15"/>
        <v>45.408974945703292</v>
      </c>
      <c r="H77" s="28">
        <f t="shared" si="16"/>
        <v>0</v>
      </c>
    </row>
    <row r="78" spans="1:8" ht="30" x14ac:dyDescent="0.25">
      <c r="A78" s="13" t="s">
        <v>143</v>
      </c>
      <c r="B78" s="24">
        <v>94289</v>
      </c>
      <c r="C78" s="87" t="s">
        <v>114</v>
      </c>
      <c r="D78" s="26" t="s">
        <v>41</v>
      </c>
      <c r="E78" s="85">
        <f>'7 - Dren. Sup.- Guias e Sarjeta'!H23</f>
        <v>0</v>
      </c>
      <c r="F78" s="67">
        <v>34.97</v>
      </c>
      <c r="G78" s="29">
        <f t="shared" si="15"/>
        <v>45.854803749674964</v>
      </c>
      <c r="H78" s="28">
        <f t="shared" si="16"/>
        <v>0</v>
      </c>
    </row>
    <row r="79" spans="1:8" ht="30" x14ac:dyDescent="0.25">
      <c r="A79" s="13" t="s">
        <v>144</v>
      </c>
      <c r="B79" s="24">
        <v>94290</v>
      </c>
      <c r="C79" s="87" t="s">
        <v>115</v>
      </c>
      <c r="D79" s="26" t="s">
        <v>41</v>
      </c>
      <c r="E79" s="85">
        <f>'7 - Dren. Sup.- Guias e Sarjeta'!H24</f>
        <v>0</v>
      </c>
      <c r="F79" s="67">
        <v>42.29</v>
      </c>
      <c r="G79" s="29">
        <f t="shared" si="15"/>
        <v>55.453235646947505</v>
      </c>
      <c r="H79" s="28">
        <f t="shared" si="16"/>
        <v>0</v>
      </c>
    </row>
    <row r="80" spans="1:8" x14ac:dyDescent="0.25">
      <c r="A80" s="18">
        <v>8</v>
      </c>
      <c r="B80" s="60"/>
      <c r="C80" s="20" t="s">
        <v>466</v>
      </c>
      <c r="D80" s="21"/>
      <c r="E80" s="21"/>
      <c r="F80" s="21" t="s">
        <v>50</v>
      </c>
      <c r="G80" s="22">
        <f>H80*(1-$G$5)</f>
        <v>0</v>
      </c>
      <c r="H80" s="22">
        <f>H81+H90+H107+H112+H129+H144+H151+H163</f>
        <v>0</v>
      </c>
    </row>
    <row r="81" spans="1:8" x14ac:dyDescent="0.25">
      <c r="A81" s="88" t="s">
        <v>44</v>
      </c>
      <c r="B81" s="89"/>
      <c r="C81" s="90" t="s">
        <v>157</v>
      </c>
      <c r="D81" s="91"/>
      <c r="E81" s="91"/>
      <c r="F81" s="91" t="s">
        <v>49</v>
      </c>
      <c r="G81" s="92"/>
      <c r="H81" s="92">
        <f>SUM(H82:H89)</f>
        <v>0</v>
      </c>
    </row>
    <row r="82" spans="1:8" ht="60" x14ac:dyDescent="0.25">
      <c r="A82" s="93" t="s">
        <v>247</v>
      </c>
      <c r="B82" s="93">
        <v>90099</v>
      </c>
      <c r="C82" s="94" t="s">
        <v>134</v>
      </c>
      <c r="D82" s="26" t="s">
        <v>29</v>
      </c>
      <c r="E82" s="77">
        <f>'8 - Dren. Sup. - Poços e Bocas'!I9</f>
        <v>0</v>
      </c>
      <c r="F82" s="78">
        <v>15.55</v>
      </c>
      <c r="G82" s="32">
        <f>F82*(1+$G$5)</f>
        <v>20.390111475763391</v>
      </c>
      <c r="H82" s="28">
        <f>G82*E82</f>
        <v>0</v>
      </c>
    </row>
    <row r="83" spans="1:8" ht="60" x14ac:dyDescent="0.25">
      <c r="A83" s="93" t="s">
        <v>248</v>
      </c>
      <c r="B83" s="93">
        <v>90100</v>
      </c>
      <c r="C83" s="95" t="s">
        <v>135</v>
      </c>
      <c r="D83" s="26" t="s">
        <v>29</v>
      </c>
      <c r="E83" s="77">
        <f>'8 - Dren. Sup. - Poços e Bocas'!I10</f>
        <v>0</v>
      </c>
      <c r="F83" s="96">
        <v>13.25</v>
      </c>
      <c r="G83" s="32">
        <f t="shared" ref="G83:G89" si="17">F83*(1+$G$5)</f>
        <v>17.374210743013819</v>
      </c>
      <c r="H83" s="28">
        <f>G83*E83</f>
        <v>0</v>
      </c>
    </row>
    <row r="84" spans="1:8" ht="75" x14ac:dyDescent="0.25">
      <c r="A84" s="93" t="s">
        <v>249</v>
      </c>
      <c r="B84" s="93">
        <v>90101</v>
      </c>
      <c r="C84" s="95" t="s">
        <v>136</v>
      </c>
      <c r="D84" s="26" t="s">
        <v>29</v>
      </c>
      <c r="E84" s="77">
        <f>'8 - Dren. Sup. - Poços e Bocas'!I11</f>
        <v>0</v>
      </c>
      <c r="F84" s="96">
        <v>13.09</v>
      </c>
      <c r="G84" s="32">
        <f t="shared" si="17"/>
        <v>17.164408952909504</v>
      </c>
      <c r="H84" s="28">
        <f>G84*E84</f>
        <v>0</v>
      </c>
    </row>
    <row r="85" spans="1:8" ht="75" x14ac:dyDescent="0.25">
      <c r="A85" s="93" t="s">
        <v>250</v>
      </c>
      <c r="B85" s="93">
        <v>90102</v>
      </c>
      <c r="C85" s="97" t="s">
        <v>137</v>
      </c>
      <c r="D85" s="26" t="s">
        <v>29</v>
      </c>
      <c r="E85" s="77">
        <f>'8 - Dren. Sup. - Poços e Bocas'!I12</f>
        <v>0</v>
      </c>
      <c r="F85" s="96">
        <v>12.01</v>
      </c>
      <c r="G85" s="32">
        <f t="shared" si="17"/>
        <v>15.748246869705357</v>
      </c>
      <c r="H85" s="28">
        <f>G85*E85</f>
        <v>0</v>
      </c>
    </row>
    <row r="86" spans="1:8" ht="75" x14ac:dyDescent="0.25">
      <c r="A86" s="93" t="s">
        <v>251</v>
      </c>
      <c r="B86" s="93">
        <v>90105</v>
      </c>
      <c r="C86" s="97" t="s">
        <v>138</v>
      </c>
      <c r="D86" s="26" t="s">
        <v>29</v>
      </c>
      <c r="E86" s="77">
        <f>'8 - Dren. Sup. - Poços e Bocas'!I13</f>
        <v>0</v>
      </c>
      <c r="F86" s="96">
        <v>11.85</v>
      </c>
      <c r="G86" s="32">
        <f t="shared" si="17"/>
        <v>15.538445079601038</v>
      </c>
      <c r="H86" s="28">
        <f>G86*E86</f>
        <v>0</v>
      </c>
    </row>
    <row r="87" spans="1:8" ht="60" x14ac:dyDescent="0.25">
      <c r="A87" s="93" t="s">
        <v>252</v>
      </c>
      <c r="B87" s="93">
        <v>90106</v>
      </c>
      <c r="C87" s="95" t="s">
        <v>139</v>
      </c>
      <c r="D87" s="26" t="s">
        <v>29</v>
      </c>
      <c r="E87" s="77">
        <f>'8 - Dren. Sup. - Poços e Bocas'!I14</f>
        <v>0</v>
      </c>
      <c r="F87" s="96">
        <v>10.14</v>
      </c>
      <c r="G87" s="32">
        <f t="shared" si="17"/>
        <v>13.296188447861143</v>
      </c>
      <c r="H87" s="28">
        <f t="shared" ref="H87:H89" si="18">G87*E87</f>
        <v>0</v>
      </c>
    </row>
    <row r="88" spans="1:8" ht="75" x14ac:dyDescent="0.25">
      <c r="A88" s="93" t="s">
        <v>253</v>
      </c>
      <c r="B88" s="93">
        <v>90107</v>
      </c>
      <c r="C88" s="95" t="s">
        <v>140</v>
      </c>
      <c r="D88" s="26" t="s">
        <v>29</v>
      </c>
      <c r="E88" s="77">
        <f>'8 - Dren. Sup. - Poços e Bocas'!I15</f>
        <v>0</v>
      </c>
      <c r="F88" s="96">
        <v>9.99</v>
      </c>
      <c r="G88" s="32">
        <f t="shared" si="17"/>
        <v>13.099499269638345</v>
      </c>
      <c r="H88" s="28">
        <f t="shared" si="18"/>
        <v>0</v>
      </c>
    </row>
    <row r="89" spans="1:8" ht="75" x14ac:dyDescent="0.25">
      <c r="A89" s="93" t="s">
        <v>254</v>
      </c>
      <c r="B89" s="93">
        <v>90108</v>
      </c>
      <c r="C89" s="97" t="s">
        <v>141</v>
      </c>
      <c r="D89" s="26" t="s">
        <v>29</v>
      </c>
      <c r="E89" s="77">
        <f>'8 - Dren. Sup. - Poços e Bocas'!I16</f>
        <v>0</v>
      </c>
      <c r="F89" s="96">
        <v>9.09</v>
      </c>
      <c r="G89" s="32">
        <f t="shared" si="17"/>
        <v>11.919364200301557</v>
      </c>
      <c r="H89" s="28">
        <f t="shared" si="18"/>
        <v>0</v>
      </c>
    </row>
    <row r="90" spans="1:8" x14ac:dyDescent="0.25">
      <c r="A90" s="88" t="s">
        <v>45</v>
      </c>
      <c r="B90" s="89"/>
      <c r="C90" s="90" t="s">
        <v>158</v>
      </c>
      <c r="D90" s="91"/>
      <c r="E90" s="91"/>
      <c r="F90" s="91" t="s">
        <v>49</v>
      </c>
      <c r="G90" s="92"/>
      <c r="H90" s="92">
        <f>SUM(H91:H106)</f>
        <v>0</v>
      </c>
    </row>
    <row r="91" spans="1:8" ht="45" x14ac:dyDescent="0.25">
      <c r="A91" s="93" t="s">
        <v>255</v>
      </c>
      <c r="B91" s="93">
        <v>94037</v>
      </c>
      <c r="C91" s="97" t="s">
        <v>149</v>
      </c>
      <c r="D91" s="26" t="s">
        <v>19</v>
      </c>
      <c r="E91" s="98">
        <f>'8 - Dren. Sup. - Poços e Bocas'!I18</f>
        <v>0</v>
      </c>
      <c r="F91" s="99">
        <v>13.32</v>
      </c>
      <c r="G91" s="29">
        <f>F91*(1+$G$5)</f>
        <v>17.465999026184459</v>
      </c>
      <c r="H91" s="28">
        <f>G91*E91</f>
        <v>0</v>
      </c>
    </row>
    <row r="92" spans="1:8" ht="45" x14ac:dyDescent="0.25">
      <c r="A92" s="93" t="s">
        <v>256</v>
      </c>
      <c r="B92" s="93">
        <v>94038</v>
      </c>
      <c r="C92" s="97" t="s">
        <v>150</v>
      </c>
      <c r="D92" s="26" t="s">
        <v>19</v>
      </c>
      <c r="E92" s="98">
        <f>'8 - Dren. Sup. - Poços e Bocas'!I19</f>
        <v>0</v>
      </c>
      <c r="F92" s="99">
        <v>18.760000000000002</v>
      </c>
      <c r="G92" s="29">
        <f t="shared" ref="G92:G106" si="19">F92*(1+$G$5)</f>
        <v>24.599259889731268</v>
      </c>
      <c r="H92" s="28">
        <f t="shared" ref="H92:H106" si="20">G92*E92</f>
        <v>0</v>
      </c>
    </row>
    <row r="93" spans="1:8" ht="45" x14ac:dyDescent="0.25">
      <c r="A93" s="93" t="s">
        <v>257</v>
      </c>
      <c r="B93" s="93">
        <v>94039</v>
      </c>
      <c r="C93" s="97" t="s">
        <v>151</v>
      </c>
      <c r="D93" s="26" t="s">
        <v>19</v>
      </c>
      <c r="E93" s="98">
        <f>'8 - Dren. Sup. - Poços e Bocas'!I20</f>
        <v>0</v>
      </c>
      <c r="F93" s="99">
        <v>10.41</v>
      </c>
      <c r="G93" s="29">
        <f t="shared" si="19"/>
        <v>13.650228968662178</v>
      </c>
      <c r="H93" s="28">
        <f t="shared" si="20"/>
        <v>0</v>
      </c>
    </row>
    <row r="94" spans="1:8" ht="45" x14ac:dyDescent="0.25">
      <c r="A94" s="93" t="s">
        <v>258</v>
      </c>
      <c r="B94" s="93">
        <v>94040</v>
      </c>
      <c r="C94" s="97" t="s">
        <v>153</v>
      </c>
      <c r="D94" s="26" t="s">
        <v>19</v>
      </c>
      <c r="E94" s="98">
        <f>'8 - Dren. Sup. - Poços e Bocas'!I21</f>
        <v>0</v>
      </c>
      <c r="F94" s="99">
        <v>15.88</v>
      </c>
      <c r="G94" s="29">
        <f t="shared" si="19"/>
        <v>20.822827667853545</v>
      </c>
      <c r="H94" s="28">
        <f t="shared" si="20"/>
        <v>0</v>
      </c>
    </row>
    <row r="95" spans="1:8" ht="45" x14ac:dyDescent="0.25">
      <c r="A95" s="93" t="s">
        <v>259</v>
      </c>
      <c r="B95" s="93">
        <v>94043</v>
      </c>
      <c r="C95" s="97" t="s">
        <v>152</v>
      </c>
      <c r="D95" s="26" t="s">
        <v>19</v>
      </c>
      <c r="E95" s="98">
        <f>'8 - Dren. Sup. - Poços e Bocas'!I22</f>
        <v>0</v>
      </c>
      <c r="F95" s="99">
        <v>12.47</v>
      </c>
      <c r="G95" s="29">
        <f t="shared" si="19"/>
        <v>16.351427016255272</v>
      </c>
      <c r="H95" s="28">
        <f t="shared" si="20"/>
        <v>0</v>
      </c>
    </row>
    <row r="96" spans="1:8" ht="45" x14ac:dyDescent="0.25">
      <c r="A96" s="93" t="s">
        <v>260</v>
      </c>
      <c r="B96" s="93">
        <v>94044</v>
      </c>
      <c r="C96" s="97" t="s">
        <v>156</v>
      </c>
      <c r="D96" s="26" t="s">
        <v>19</v>
      </c>
      <c r="E96" s="98">
        <f>'8 - Dren. Sup. - Poços e Bocas'!I23</f>
        <v>0</v>
      </c>
      <c r="F96" s="99">
        <v>17.940000000000001</v>
      </c>
      <c r="G96" s="29">
        <f t="shared" si="19"/>
        <v>23.524025715446637</v>
      </c>
      <c r="H96" s="28">
        <f t="shared" si="20"/>
        <v>0</v>
      </c>
    </row>
    <row r="97" spans="1:8" ht="45" x14ac:dyDescent="0.25">
      <c r="A97" s="93" t="s">
        <v>261</v>
      </c>
      <c r="B97" s="93">
        <v>94045</v>
      </c>
      <c r="C97" s="97" t="s">
        <v>154</v>
      </c>
      <c r="D97" s="26" t="s">
        <v>19</v>
      </c>
      <c r="E97" s="98">
        <f>'8 - Dren. Sup. - Poços e Bocas'!I24</f>
        <v>0</v>
      </c>
      <c r="F97" s="99">
        <v>9.59</v>
      </c>
      <c r="G97" s="29">
        <f t="shared" si="19"/>
        <v>12.574994794377551</v>
      </c>
      <c r="H97" s="28">
        <f t="shared" si="20"/>
        <v>0</v>
      </c>
    </row>
    <row r="98" spans="1:8" ht="45" x14ac:dyDescent="0.25">
      <c r="A98" s="93" t="s">
        <v>262</v>
      </c>
      <c r="B98" s="93">
        <v>94046</v>
      </c>
      <c r="C98" s="97" t="s">
        <v>155</v>
      </c>
      <c r="D98" s="26" t="s">
        <v>19</v>
      </c>
      <c r="E98" s="98">
        <f>'8 - Dren. Sup. - Poços e Bocas'!I25</f>
        <v>0</v>
      </c>
      <c r="F98" s="99">
        <v>15.04</v>
      </c>
      <c r="G98" s="29">
        <f t="shared" si="19"/>
        <v>19.721368269805875</v>
      </c>
      <c r="H98" s="28">
        <f t="shared" si="20"/>
        <v>0</v>
      </c>
    </row>
    <row r="99" spans="1:8" ht="45" x14ac:dyDescent="0.25">
      <c r="A99" s="93" t="s">
        <v>263</v>
      </c>
      <c r="B99" s="93">
        <v>94049</v>
      </c>
      <c r="C99" s="100" t="s">
        <v>197</v>
      </c>
      <c r="D99" s="26" t="s">
        <v>19</v>
      </c>
      <c r="E99" s="98">
        <f>'8 - Dren. Sup. - Poços e Bocas'!I26</f>
        <v>0</v>
      </c>
      <c r="F99" s="99">
        <v>22.02</v>
      </c>
      <c r="G99" s="29">
        <f t="shared" si="19"/>
        <v>28.87397136310674</v>
      </c>
      <c r="H99" s="28">
        <f t="shared" si="20"/>
        <v>0</v>
      </c>
    </row>
    <row r="100" spans="1:8" ht="45" x14ac:dyDescent="0.25">
      <c r="A100" s="93" t="s">
        <v>264</v>
      </c>
      <c r="B100" s="93">
        <v>94050</v>
      </c>
      <c r="C100" s="97" t="s">
        <v>198</v>
      </c>
      <c r="D100" s="26" t="s">
        <v>19</v>
      </c>
      <c r="E100" s="98">
        <f>'8 - Dren. Sup. - Poços e Bocas'!I27</f>
        <v>0</v>
      </c>
      <c r="F100" s="99">
        <v>29.08</v>
      </c>
      <c r="G100" s="29">
        <f t="shared" si="19"/>
        <v>38.131475351459763</v>
      </c>
      <c r="H100" s="28">
        <f t="shared" si="20"/>
        <v>0</v>
      </c>
    </row>
    <row r="101" spans="1:8" ht="45" x14ac:dyDescent="0.25">
      <c r="A101" s="93" t="s">
        <v>265</v>
      </c>
      <c r="B101" s="93">
        <v>94051</v>
      </c>
      <c r="C101" s="97" t="s">
        <v>199</v>
      </c>
      <c r="D101" s="26" t="s">
        <v>19</v>
      </c>
      <c r="E101" s="98">
        <f>'8 - Dren. Sup. - Poços e Bocas'!I28</f>
        <v>0</v>
      </c>
      <c r="F101" s="99">
        <v>18.079999999999998</v>
      </c>
      <c r="G101" s="29">
        <f t="shared" si="19"/>
        <v>23.707602281787914</v>
      </c>
      <c r="H101" s="28">
        <f t="shared" si="20"/>
        <v>0</v>
      </c>
    </row>
    <row r="102" spans="1:8" ht="45" x14ac:dyDescent="0.25">
      <c r="A102" s="93" t="s">
        <v>266</v>
      </c>
      <c r="B102" s="93">
        <v>94052</v>
      </c>
      <c r="C102" s="97" t="s">
        <v>200</v>
      </c>
      <c r="D102" s="26" t="s">
        <v>19</v>
      </c>
      <c r="E102" s="98">
        <f>'8 - Dren. Sup. - Poços e Bocas'!I29</f>
        <v>0</v>
      </c>
      <c r="F102" s="99">
        <v>25.04</v>
      </c>
      <c r="G102" s="29">
        <f t="shared" si="19"/>
        <v>32.83398015132574</v>
      </c>
      <c r="H102" s="28">
        <f t="shared" si="20"/>
        <v>0</v>
      </c>
    </row>
    <row r="103" spans="1:8" ht="45" x14ac:dyDescent="0.25">
      <c r="A103" s="93" t="s">
        <v>267</v>
      </c>
      <c r="B103" s="93">
        <v>94055</v>
      </c>
      <c r="C103" s="97" t="s">
        <v>201</v>
      </c>
      <c r="D103" s="26" t="s">
        <v>19</v>
      </c>
      <c r="E103" s="98">
        <f>'8 - Dren. Sup. - Poços e Bocas'!I30</f>
        <v>0</v>
      </c>
      <c r="F103" s="99">
        <v>20.92</v>
      </c>
      <c r="G103" s="29">
        <f t="shared" si="19"/>
        <v>27.43158405613956</v>
      </c>
      <c r="H103" s="28">
        <f t="shared" si="20"/>
        <v>0</v>
      </c>
    </row>
    <row r="104" spans="1:8" ht="45" x14ac:dyDescent="0.25">
      <c r="A104" s="93" t="s">
        <v>268</v>
      </c>
      <c r="B104" s="93">
        <v>94056</v>
      </c>
      <c r="C104" s="97" t="s">
        <v>202</v>
      </c>
      <c r="D104" s="26" t="s">
        <v>19</v>
      </c>
      <c r="E104" s="98">
        <f>'8 - Dren. Sup. - Poços e Bocas'!I31</f>
        <v>0</v>
      </c>
      <c r="F104" s="99">
        <v>27.99</v>
      </c>
      <c r="G104" s="29">
        <f t="shared" si="19"/>
        <v>36.702200656374096</v>
      </c>
      <c r="H104" s="28">
        <f t="shared" si="20"/>
        <v>0</v>
      </c>
    </row>
    <row r="105" spans="1:8" ht="45" x14ac:dyDescent="0.25">
      <c r="A105" s="93" t="s">
        <v>269</v>
      </c>
      <c r="B105" s="93">
        <v>94057</v>
      </c>
      <c r="C105" s="97" t="s">
        <v>203</v>
      </c>
      <c r="D105" s="26" t="s">
        <v>19</v>
      </c>
      <c r="E105" s="98">
        <f>'8 - Dren. Sup. - Poços e Bocas'!I32</f>
        <v>0</v>
      </c>
      <c r="F105" s="99">
        <v>17</v>
      </c>
      <c r="G105" s="29">
        <f t="shared" si="19"/>
        <v>22.291440198583771</v>
      </c>
      <c r="H105" s="28">
        <f t="shared" si="20"/>
        <v>0</v>
      </c>
    </row>
    <row r="106" spans="1:8" ht="45" x14ac:dyDescent="0.25">
      <c r="A106" s="93" t="s">
        <v>270</v>
      </c>
      <c r="B106" s="93">
        <v>94058</v>
      </c>
      <c r="C106" s="94" t="s">
        <v>204</v>
      </c>
      <c r="D106" s="26" t="s">
        <v>19</v>
      </c>
      <c r="E106" s="98">
        <f>'8 - Dren. Sup. - Poços e Bocas'!I33</f>
        <v>0</v>
      </c>
      <c r="F106" s="99">
        <v>23.95</v>
      </c>
      <c r="G106" s="29">
        <f t="shared" si="19"/>
        <v>31.404705456240073</v>
      </c>
      <c r="H106" s="28">
        <f t="shared" si="20"/>
        <v>0</v>
      </c>
    </row>
    <row r="107" spans="1:8" ht="15.75" x14ac:dyDescent="0.25">
      <c r="A107" s="101" t="s">
        <v>126</v>
      </c>
      <c r="B107" s="102"/>
      <c r="C107" s="103" t="s">
        <v>160</v>
      </c>
      <c r="D107" s="104"/>
      <c r="E107" s="104"/>
      <c r="F107" s="91" t="s">
        <v>49</v>
      </c>
      <c r="G107" s="92"/>
      <c r="H107" s="92">
        <f>SUM(H108:H111)</f>
        <v>0</v>
      </c>
    </row>
    <row r="108" spans="1:8" ht="30" x14ac:dyDescent="0.25">
      <c r="A108" s="93" t="s">
        <v>271</v>
      </c>
      <c r="B108" s="93">
        <v>94097</v>
      </c>
      <c r="C108" s="97" t="s">
        <v>145</v>
      </c>
      <c r="D108" s="105" t="s">
        <v>19</v>
      </c>
      <c r="E108" s="98">
        <f>'8 - Dren. Sup. - Poços e Bocas'!I35</f>
        <v>0</v>
      </c>
      <c r="F108" s="106">
        <v>4.18</v>
      </c>
      <c r="G108" s="29">
        <f t="shared" ref="G108:G111" si="21">F108*(1+$G$5)</f>
        <v>5.4810717664753028</v>
      </c>
      <c r="H108" s="28">
        <f t="shared" ref="H108" si="22">G108*E108</f>
        <v>0</v>
      </c>
    </row>
    <row r="109" spans="1:8" ht="30" x14ac:dyDescent="0.25">
      <c r="A109" s="93" t="s">
        <v>272</v>
      </c>
      <c r="B109" s="93">
        <v>94098</v>
      </c>
      <c r="C109" s="97" t="s">
        <v>146</v>
      </c>
      <c r="D109" s="105" t="s">
        <v>19</v>
      </c>
      <c r="E109" s="98">
        <f>'8 - Dren. Sup. - Poços e Bocas'!I36</f>
        <v>0</v>
      </c>
      <c r="F109" s="106">
        <v>4.74</v>
      </c>
      <c r="G109" s="29">
        <f t="shared" si="21"/>
        <v>6.2153780318404159</v>
      </c>
      <c r="H109" s="28">
        <f t="shared" ref="H109:H111" si="23">G109*E109</f>
        <v>0</v>
      </c>
    </row>
    <row r="110" spans="1:8" ht="45" x14ac:dyDescent="0.25">
      <c r="A110" s="93" t="s">
        <v>273</v>
      </c>
      <c r="B110" s="93">
        <v>94099</v>
      </c>
      <c r="C110" s="97" t="s">
        <v>147</v>
      </c>
      <c r="D110" s="105" t="s">
        <v>19</v>
      </c>
      <c r="E110" s="98">
        <f>'8 - Dren. Sup. - Poços e Bocas'!I37</f>
        <v>0</v>
      </c>
      <c r="F110" s="106">
        <v>2.06</v>
      </c>
      <c r="G110" s="29">
        <f t="shared" si="21"/>
        <v>2.7011980475930923</v>
      </c>
      <c r="H110" s="28">
        <f t="shared" si="23"/>
        <v>0</v>
      </c>
    </row>
    <row r="111" spans="1:8" ht="45" x14ac:dyDescent="0.25">
      <c r="A111" s="93" t="s">
        <v>274</v>
      </c>
      <c r="B111" s="93">
        <v>94100</v>
      </c>
      <c r="C111" s="95" t="s">
        <v>148</v>
      </c>
      <c r="D111" s="105" t="s">
        <v>19</v>
      </c>
      <c r="E111" s="98">
        <f>'8 - Dren. Sup. - Poços e Bocas'!I38</f>
        <v>0</v>
      </c>
      <c r="F111" s="106">
        <v>2.63</v>
      </c>
      <c r="G111" s="29">
        <f t="shared" si="21"/>
        <v>3.4486169248397243</v>
      </c>
      <c r="H111" s="28">
        <f t="shared" si="23"/>
        <v>0</v>
      </c>
    </row>
    <row r="112" spans="1:8" ht="15.75" x14ac:dyDescent="0.25">
      <c r="A112" s="101" t="s">
        <v>218</v>
      </c>
      <c r="B112" s="102"/>
      <c r="C112" s="103" t="s">
        <v>159</v>
      </c>
      <c r="D112" s="104"/>
      <c r="E112" s="104"/>
      <c r="F112" s="91" t="s">
        <v>49</v>
      </c>
      <c r="G112" s="92"/>
      <c r="H112" s="92">
        <f>SUM(H113:H128)</f>
        <v>0</v>
      </c>
    </row>
    <row r="113" spans="1:8" ht="45" x14ac:dyDescent="0.25">
      <c r="A113" s="93" t="s">
        <v>275</v>
      </c>
      <c r="B113" s="93">
        <v>94102</v>
      </c>
      <c r="C113" s="97" t="s">
        <v>597</v>
      </c>
      <c r="D113" s="26" t="s">
        <v>29</v>
      </c>
      <c r="E113" s="98">
        <f>'8 - Dren. Sup. - Poços e Bocas'!I40</f>
        <v>0</v>
      </c>
      <c r="F113" s="106">
        <v>146.56</v>
      </c>
      <c r="G113" s="29">
        <f t="shared" ref="G113:G128" si="24">F113*(1+$G$5)</f>
        <v>192.17843973555514</v>
      </c>
      <c r="H113" s="28">
        <f t="shared" ref="H113" si="25">G113*E113</f>
        <v>0</v>
      </c>
    </row>
    <row r="114" spans="1:8" ht="45" x14ac:dyDescent="0.25">
      <c r="A114" s="93" t="s">
        <v>276</v>
      </c>
      <c r="B114" s="93">
        <v>94103</v>
      </c>
      <c r="C114" s="97" t="s">
        <v>598</v>
      </c>
      <c r="D114" s="26" t="s">
        <v>29</v>
      </c>
      <c r="E114" s="98">
        <f>'8 - Dren. Sup. - Poços e Bocas'!I41</f>
        <v>0</v>
      </c>
      <c r="F114" s="106">
        <v>163.6</v>
      </c>
      <c r="G114" s="29">
        <f t="shared" si="24"/>
        <v>214.52233038166497</v>
      </c>
      <c r="H114" s="28">
        <f t="shared" ref="H114:H128" si="26">G114*E114</f>
        <v>0</v>
      </c>
    </row>
    <row r="115" spans="1:8" ht="45" x14ac:dyDescent="0.25">
      <c r="A115" s="93" t="s">
        <v>277</v>
      </c>
      <c r="B115" s="93">
        <v>94104</v>
      </c>
      <c r="C115" s="97" t="s">
        <v>599</v>
      </c>
      <c r="D115" s="26" t="s">
        <v>29</v>
      </c>
      <c r="E115" s="98">
        <f>'8 - Dren. Sup. - Poços e Bocas'!I42</f>
        <v>0</v>
      </c>
      <c r="F115" s="106">
        <v>149.74</v>
      </c>
      <c r="G115" s="29">
        <f t="shared" si="24"/>
        <v>196.34825031387845</v>
      </c>
      <c r="H115" s="28">
        <f t="shared" si="26"/>
        <v>0</v>
      </c>
    </row>
    <row r="116" spans="1:8" ht="45" x14ac:dyDescent="0.25">
      <c r="A116" s="93" t="s">
        <v>278</v>
      </c>
      <c r="B116" s="93">
        <v>94105</v>
      </c>
      <c r="C116" s="97" t="s">
        <v>600</v>
      </c>
      <c r="D116" s="26" t="s">
        <v>29</v>
      </c>
      <c r="E116" s="98">
        <f>'8 - Dren. Sup. - Poços e Bocas'!I43</f>
        <v>0</v>
      </c>
      <c r="F116" s="106">
        <v>166.8</v>
      </c>
      <c r="G116" s="29">
        <f t="shared" si="24"/>
        <v>218.71836618375136</v>
      </c>
      <c r="H116" s="28">
        <f t="shared" si="26"/>
        <v>0</v>
      </c>
    </row>
    <row r="117" spans="1:8" ht="45" x14ac:dyDescent="0.25">
      <c r="A117" s="93" t="s">
        <v>279</v>
      </c>
      <c r="B117" s="93">
        <v>94106</v>
      </c>
      <c r="C117" s="97" t="s">
        <v>601</v>
      </c>
      <c r="D117" s="26" t="s">
        <v>29</v>
      </c>
      <c r="E117" s="98">
        <f>'8 - Dren. Sup. - Poços e Bocas'!I44</f>
        <v>0</v>
      </c>
      <c r="F117" s="106">
        <v>130.31</v>
      </c>
      <c r="G117" s="29">
        <f t="shared" si="24"/>
        <v>170.87044542808536</v>
      </c>
      <c r="H117" s="28">
        <f t="shared" si="26"/>
        <v>0</v>
      </c>
    </row>
    <row r="118" spans="1:8" ht="45" x14ac:dyDescent="0.25">
      <c r="A118" s="93" t="s">
        <v>280</v>
      </c>
      <c r="B118" s="93">
        <v>94107</v>
      </c>
      <c r="C118" s="97" t="s">
        <v>602</v>
      </c>
      <c r="D118" s="26" t="s">
        <v>29</v>
      </c>
      <c r="E118" s="98">
        <f>'8 - Dren. Sup. - Poços e Bocas'!I45</f>
        <v>0</v>
      </c>
      <c r="F118" s="106">
        <v>147.36000000000001</v>
      </c>
      <c r="G118" s="29">
        <f t="shared" si="24"/>
        <v>193.22744868607674</v>
      </c>
      <c r="H118" s="28">
        <f t="shared" si="26"/>
        <v>0</v>
      </c>
    </row>
    <row r="119" spans="1:8" ht="45" x14ac:dyDescent="0.25">
      <c r="A119" s="93" t="s">
        <v>281</v>
      </c>
      <c r="B119" s="93">
        <v>94108</v>
      </c>
      <c r="C119" s="97" t="s">
        <v>603</v>
      </c>
      <c r="D119" s="26" t="s">
        <v>29</v>
      </c>
      <c r="E119" s="98">
        <f>'8 - Dren. Sup. - Poços e Bocas'!I46</f>
        <v>0</v>
      </c>
      <c r="F119" s="106">
        <v>133.51</v>
      </c>
      <c r="G119" s="29">
        <f t="shared" si="24"/>
        <v>175.06648123017169</v>
      </c>
      <c r="H119" s="28">
        <f t="shared" si="26"/>
        <v>0</v>
      </c>
    </row>
    <row r="120" spans="1:8" ht="45" x14ac:dyDescent="0.25">
      <c r="A120" s="93" t="s">
        <v>282</v>
      </c>
      <c r="B120" s="93">
        <v>94110</v>
      </c>
      <c r="C120" s="97" t="s">
        <v>604</v>
      </c>
      <c r="D120" s="26" t="s">
        <v>29</v>
      </c>
      <c r="E120" s="98">
        <f>'8 - Dren. Sup. - Poços e Bocas'!I47</f>
        <v>0</v>
      </c>
      <c r="F120" s="106">
        <v>150.54</v>
      </c>
      <c r="G120" s="29">
        <f t="shared" si="24"/>
        <v>197.39725926440002</v>
      </c>
      <c r="H120" s="28">
        <f t="shared" si="26"/>
        <v>0</v>
      </c>
    </row>
    <row r="121" spans="1:8" ht="45" x14ac:dyDescent="0.25">
      <c r="A121" s="93" t="s">
        <v>283</v>
      </c>
      <c r="B121" s="93">
        <v>94111</v>
      </c>
      <c r="C121" s="97" t="s">
        <v>605</v>
      </c>
      <c r="D121" s="26" t="s">
        <v>29</v>
      </c>
      <c r="E121" s="98">
        <f>'8 - Dren. Sup. - Poços e Bocas'!I48</f>
        <v>0</v>
      </c>
      <c r="F121" s="106">
        <v>127.49</v>
      </c>
      <c r="G121" s="29">
        <f t="shared" si="24"/>
        <v>167.17268887749674</v>
      </c>
      <c r="H121" s="28">
        <f t="shared" si="26"/>
        <v>0</v>
      </c>
    </row>
    <row r="122" spans="1:8" ht="45" x14ac:dyDescent="0.25">
      <c r="A122" s="93" t="s">
        <v>284</v>
      </c>
      <c r="B122" s="93">
        <v>94112</v>
      </c>
      <c r="C122" s="97" t="s">
        <v>606</v>
      </c>
      <c r="D122" s="26" t="s">
        <v>29</v>
      </c>
      <c r="E122" s="98">
        <f>'8 - Dren. Sup. - Poços e Bocas'!I49</f>
        <v>0</v>
      </c>
      <c r="F122" s="106">
        <v>140.09</v>
      </c>
      <c r="G122" s="29">
        <f t="shared" si="24"/>
        <v>183.69457984821179</v>
      </c>
      <c r="H122" s="28">
        <f t="shared" si="26"/>
        <v>0</v>
      </c>
    </row>
    <row r="123" spans="1:8" ht="45" x14ac:dyDescent="0.25">
      <c r="A123" s="93" t="s">
        <v>285</v>
      </c>
      <c r="B123" s="93">
        <v>94113</v>
      </c>
      <c r="C123" s="97" t="s">
        <v>607</v>
      </c>
      <c r="D123" s="26" t="s">
        <v>29</v>
      </c>
      <c r="E123" s="98">
        <f>'8 - Dren. Sup. - Poços e Bocas'!I50</f>
        <v>0</v>
      </c>
      <c r="F123" s="106">
        <v>132.88</v>
      </c>
      <c r="G123" s="29">
        <f t="shared" si="24"/>
        <v>174.24038668163595</v>
      </c>
      <c r="H123" s="28">
        <f t="shared" si="26"/>
        <v>0</v>
      </c>
    </row>
    <row r="124" spans="1:8" ht="45" x14ac:dyDescent="0.25">
      <c r="A124" s="93" t="s">
        <v>286</v>
      </c>
      <c r="B124" s="93">
        <v>94114</v>
      </c>
      <c r="C124" s="97" t="s">
        <v>608</v>
      </c>
      <c r="D124" s="26" t="s">
        <v>29</v>
      </c>
      <c r="E124" s="98">
        <f>'8 - Dren. Sup. - Poços e Bocas'!I51</f>
        <v>0</v>
      </c>
      <c r="F124" s="106">
        <v>146.16999999999999</v>
      </c>
      <c r="G124" s="29">
        <f t="shared" si="24"/>
        <v>191.66704787217583</v>
      </c>
      <c r="H124" s="28">
        <f t="shared" si="26"/>
        <v>0</v>
      </c>
    </row>
    <row r="125" spans="1:8" ht="45" x14ac:dyDescent="0.25">
      <c r="A125" s="93" t="s">
        <v>287</v>
      </c>
      <c r="B125" s="93">
        <v>94115</v>
      </c>
      <c r="C125" s="97" t="s">
        <v>609</v>
      </c>
      <c r="D125" s="26" t="s">
        <v>29</v>
      </c>
      <c r="E125" s="98">
        <f>'8 - Dren. Sup. - Poços e Bocas'!I52</f>
        <v>0</v>
      </c>
      <c r="F125" s="106">
        <v>102.2</v>
      </c>
      <c r="G125" s="29">
        <f t="shared" si="24"/>
        <v>134.01089342913301</v>
      </c>
      <c r="H125" s="28">
        <f t="shared" si="26"/>
        <v>0</v>
      </c>
    </row>
    <row r="126" spans="1:8" ht="45" x14ac:dyDescent="0.25">
      <c r="A126" s="93" t="s">
        <v>288</v>
      </c>
      <c r="B126" s="93">
        <v>94116</v>
      </c>
      <c r="C126" s="97" t="s">
        <v>610</v>
      </c>
      <c r="D126" s="26" t="s">
        <v>29</v>
      </c>
      <c r="E126" s="98">
        <f>'8 - Dren. Sup. - Poços e Bocas'!I53</f>
        <v>0</v>
      </c>
      <c r="F126" s="106">
        <v>111.14</v>
      </c>
      <c r="G126" s="29">
        <f t="shared" si="24"/>
        <v>145.73356845121177</v>
      </c>
      <c r="H126" s="28">
        <f t="shared" si="26"/>
        <v>0</v>
      </c>
    </row>
    <row r="127" spans="1:8" ht="45" x14ac:dyDescent="0.25">
      <c r="A127" s="93" t="s">
        <v>289</v>
      </c>
      <c r="B127" s="93">
        <v>94117</v>
      </c>
      <c r="C127" s="97" t="s">
        <v>611</v>
      </c>
      <c r="D127" s="26" t="s">
        <v>29</v>
      </c>
      <c r="E127" s="98">
        <f>'8 - Dren. Sup. - Poços e Bocas'!I54</f>
        <v>0</v>
      </c>
      <c r="F127" s="106">
        <v>107.19</v>
      </c>
      <c r="G127" s="29">
        <f t="shared" si="24"/>
        <v>140.55408675801144</v>
      </c>
      <c r="H127" s="28">
        <f t="shared" si="26"/>
        <v>0</v>
      </c>
    </row>
    <row r="128" spans="1:8" ht="45" x14ac:dyDescent="0.25">
      <c r="A128" s="93" t="s">
        <v>290</v>
      </c>
      <c r="B128" s="93">
        <v>94118</v>
      </c>
      <c r="C128" s="97" t="s">
        <v>612</v>
      </c>
      <c r="D128" s="26" t="s">
        <v>29</v>
      </c>
      <c r="E128" s="98">
        <f>'8 - Dren. Sup. - Poços e Bocas'!I55</f>
        <v>0</v>
      </c>
      <c r="F128" s="106">
        <v>117.01</v>
      </c>
      <c r="G128" s="29">
        <f t="shared" si="24"/>
        <v>153.43067162566393</v>
      </c>
      <c r="H128" s="28">
        <f t="shared" si="26"/>
        <v>0</v>
      </c>
    </row>
    <row r="129" spans="1:8" x14ac:dyDescent="0.25">
      <c r="A129" s="88" t="s">
        <v>219</v>
      </c>
      <c r="B129" s="107"/>
      <c r="C129" s="108" t="s">
        <v>189</v>
      </c>
      <c r="D129" s="109"/>
      <c r="E129" s="109"/>
      <c r="F129" s="91" t="s">
        <v>49</v>
      </c>
      <c r="G129" s="92"/>
      <c r="H129" s="92">
        <f>SUM(H130:H143)</f>
        <v>0</v>
      </c>
    </row>
    <row r="130" spans="1:8" ht="45" x14ac:dyDescent="0.25">
      <c r="A130" s="93" t="s">
        <v>291</v>
      </c>
      <c r="B130" s="93">
        <v>92210</v>
      </c>
      <c r="C130" s="110" t="s">
        <v>161</v>
      </c>
      <c r="D130" s="26" t="s">
        <v>41</v>
      </c>
      <c r="E130" s="98">
        <f>'8 - Dren. Sup. - Poços e Bocas'!I57</f>
        <v>0</v>
      </c>
      <c r="F130" s="106">
        <v>83.49</v>
      </c>
      <c r="G130" s="29">
        <f t="shared" ref="G130:G143" si="27">F130*(1+$G$5)</f>
        <v>109.47719659880934</v>
      </c>
      <c r="H130" s="28">
        <f t="shared" ref="H130" si="28">G130*E130</f>
        <v>0</v>
      </c>
    </row>
    <row r="131" spans="1:8" ht="45" x14ac:dyDescent="0.25">
      <c r="A131" s="93" t="s">
        <v>292</v>
      </c>
      <c r="B131" s="93">
        <v>92211</v>
      </c>
      <c r="C131" s="100" t="s">
        <v>162</v>
      </c>
      <c r="D131" s="26" t="s">
        <v>41</v>
      </c>
      <c r="E131" s="98">
        <f>'8 - Dren. Sup. - Poços e Bocas'!I58</f>
        <v>0</v>
      </c>
      <c r="F131" s="106">
        <v>106.56</v>
      </c>
      <c r="G131" s="29">
        <f t="shared" si="27"/>
        <v>139.72799220947567</v>
      </c>
      <c r="H131" s="28">
        <f t="shared" ref="H131:H143" si="29">G131*E131</f>
        <v>0</v>
      </c>
    </row>
    <row r="132" spans="1:8" ht="45" x14ac:dyDescent="0.25">
      <c r="A132" s="93" t="s">
        <v>293</v>
      </c>
      <c r="B132" s="93">
        <v>92212</v>
      </c>
      <c r="C132" s="100" t="s">
        <v>163</v>
      </c>
      <c r="D132" s="26" t="s">
        <v>41</v>
      </c>
      <c r="E132" s="98">
        <f>'8 - Dren. Sup. - Poços e Bocas'!I59</f>
        <v>0</v>
      </c>
      <c r="F132" s="106">
        <v>135.25</v>
      </c>
      <c r="G132" s="29">
        <f t="shared" si="27"/>
        <v>177.34807569755617</v>
      </c>
      <c r="H132" s="28">
        <f t="shared" si="29"/>
        <v>0</v>
      </c>
    </row>
    <row r="133" spans="1:8" ht="45" x14ac:dyDescent="0.25">
      <c r="A133" s="93" t="s">
        <v>294</v>
      </c>
      <c r="B133" s="93">
        <v>92213</v>
      </c>
      <c r="C133" s="100" t="s">
        <v>164</v>
      </c>
      <c r="D133" s="26" t="s">
        <v>41</v>
      </c>
      <c r="E133" s="98">
        <f>'8 - Dren. Sup. - Poços e Bocas'!I60</f>
        <v>0</v>
      </c>
      <c r="F133" s="106">
        <v>177.19</v>
      </c>
      <c r="G133" s="29">
        <f t="shared" si="27"/>
        <v>232.34236992865047</v>
      </c>
      <c r="H133" s="28">
        <f t="shared" si="29"/>
        <v>0</v>
      </c>
    </row>
    <row r="134" spans="1:8" ht="45" x14ac:dyDescent="0.25">
      <c r="A134" s="93" t="s">
        <v>295</v>
      </c>
      <c r="B134" s="93">
        <v>92214</v>
      </c>
      <c r="C134" s="100" t="s">
        <v>165</v>
      </c>
      <c r="D134" s="26" t="s">
        <v>41</v>
      </c>
      <c r="E134" s="98">
        <f>'8 - Dren. Sup. - Poços e Bocas'!I61</f>
        <v>0</v>
      </c>
      <c r="F134" s="106">
        <v>202.46</v>
      </c>
      <c r="G134" s="29">
        <f t="shared" si="27"/>
        <v>265.47794015325121</v>
      </c>
      <c r="H134" s="28">
        <f t="shared" si="29"/>
        <v>0</v>
      </c>
    </row>
    <row r="135" spans="1:8" ht="45" x14ac:dyDescent="0.25">
      <c r="A135" s="93" t="s">
        <v>296</v>
      </c>
      <c r="B135" s="93">
        <v>92215</v>
      </c>
      <c r="C135" s="100" t="s">
        <v>166</v>
      </c>
      <c r="D135" s="26" t="s">
        <v>41</v>
      </c>
      <c r="E135" s="98">
        <f>'8 - Dren. Sup. - Poços e Bocas'!I62</f>
        <v>0</v>
      </c>
      <c r="F135" s="106">
        <v>243.66</v>
      </c>
      <c r="G135" s="29">
        <f t="shared" si="27"/>
        <v>319.50190110511301</v>
      </c>
      <c r="H135" s="28">
        <f t="shared" si="29"/>
        <v>0</v>
      </c>
    </row>
    <row r="136" spans="1:8" ht="45" x14ac:dyDescent="0.25">
      <c r="A136" s="93" t="s">
        <v>297</v>
      </c>
      <c r="B136" s="93">
        <v>92216</v>
      </c>
      <c r="C136" s="100" t="s">
        <v>167</v>
      </c>
      <c r="D136" s="26" t="s">
        <v>41</v>
      </c>
      <c r="E136" s="98">
        <f>'8 - Dren. Sup. - Poços e Bocas'!I63</f>
        <v>0</v>
      </c>
      <c r="F136" s="106">
        <v>273.48</v>
      </c>
      <c r="G136" s="29">
        <f t="shared" si="27"/>
        <v>358.6037097358053</v>
      </c>
      <c r="H136" s="28">
        <f t="shared" si="29"/>
        <v>0</v>
      </c>
    </row>
    <row r="137" spans="1:8" ht="45" x14ac:dyDescent="0.25">
      <c r="A137" s="93" t="s">
        <v>298</v>
      </c>
      <c r="B137" s="93">
        <v>92219</v>
      </c>
      <c r="C137" s="100" t="s">
        <v>168</v>
      </c>
      <c r="D137" s="26" t="s">
        <v>41</v>
      </c>
      <c r="E137" s="98">
        <f>'8 - Dren. Sup. - Poços e Bocas'!I64</f>
        <v>0</v>
      </c>
      <c r="F137" s="106">
        <v>90.33</v>
      </c>
      <c r="G137" s="29">
        <f t="shared" si="27"/>
        <v>118.44622312576894</v>
      </c>
      <c r="H137" s="28">
        <f t="shared" si="29"/>
        <v>0</v>
      </c>
    </row>
    <row r="138" spans="1:8" ht="45" x14ac:dyDescent="0.25">
      <c r="A138" s="93" t="s">
        <v>299</v>
      </c>
      <c r="B138" s="93">
        <v>92220</v>
      </c>
      <c r="C138" s="100" t="s">
        <v>169</v>
      </c>
      <c r="D138" s="26" t="s">
        <v>41</v>
      </c>
      <c r="E138" s="98">
        <f>'8 - Dren. Sup. - Poços e Bocas'!I65</f>
        <v>0</v>
      </c>
      <c r="F138" s="106">
        <v>115.02</v>
      </c>
      <c r="G138" s="29">
        <f t="shared" si="27"/>
        <v>150.82126186124148</v>
      </c>
      <c r="H138" s="28">
        <f t="shared" si="29"/>
        <v>0</v>
      </c>
    </row>
    <row r="139" spans="1:8" ht="45" x14ac:dyDescent="0.25">
      <c r="A139" s="93" t="s">
        <v>300</v>
      </c>
      <c r="B139" s="93">
        <v>92221</v>
      </c>
      <c r="C139" s="100" t="s">
        <v>170</v>
      </c>
      <c r="D139" s="26" t="s">
        <v>41</v>
      </c>
      <c r="E139" s="98">
        <f>'8 - Dren. Sup. - Poços e Bocas'!I66</f>
        <v>0</v>
      </c>
      <c r="F139" s="106">
        <v>145.19</v>
      </c>
      <c r="G139" s="29">
        <f t="shared" si="27"/>
        <v>190.3820119077869</v>
      </c>
      <c r="H139" s="28">
        <f t="shared" si="29"/>
        <v>0</v>
      </c>
    </row>
    <row r="140" spans="1:8" ht="45" x14ac:dyDescent="0.25">
      <c r="A140" s="93" t="s">
        <v>301</v>
      </c>
      <c r="B140" s="93">
        <v>92222</v>
      </c>
      <c r="C140" s="100" t="s">
        <v>171</v>
      </c>
      <c r="D140" s="26" t="s">
        <v>41</v>
      </c>
      <c r="E140" s="98">
        <f>'8 - Dren. Sup. - Poços e Bocas'!I67</f>
        <v>0</v>
      </c>
      <c r="F140" s="106">
        <v>188.73</v>
      </c>
      <c r="G140" s="29">
        <f t="shared" si="27"/>
        <v>247.4743240399244</v>
      </c>
      <c r="H140" s="28">
        <f t="shared" si="29"/>
        <v>0</v>
      </c>
    </row>
    <row r="141" spans="1:8" ht="45" x14ac:dyDescent="0.25">
      <c r="A141" s="93" t="s">
        <v>302</v>
      </c>
      <c r="B141" s="93">
        <v>92223</v>
      </c>
      <c r="C141" s="100" t="s">
        <v>172</v>
      </c>
      <c r="D141" s="26" t="s">
        <v>41</v>
      </c>
      <c r="E141" s="98">
        <f>'8 - Dren. Sup. - Poços e Bocas'!I68</f>
        <v>0</v>
      </c>
      <c r="F141" s="106">
        <v>215.37</v>
      </c>
      <c r="G141" s="29">
        <f t="shared" si="27"/>
        <v>282.40632209229335</v>
      </c>
      <c r="H141" s="28">
        <f t="shared" si="29"/>
        <v>0</v>
      </c>
    </row>
    <row r="142" spans="1:8" ht="45" x14ac:dyDescent="0.25">
      <c r="A142" s="93" t="s">
        <v>303</v>
      </c>
      <c r="B142" s="93">
        <v>92224</v>
      </c>
      <c r="C142" s="100" t="s">
        <v>173</v>
      </c>
      <c r="D142" s="26" t="s">
        <v>41</v>
      </c>
      <c r="E142" s="98">
        <f>'8 - Dren. Sup. - Poços e Bocas'!I69</f>
        <v>0</v>
      </c>
      <c r="F142" s="106">
        <v>258</v>
      </c>
      <c r="G142" s="29">
        <f t="shared" si="27"/>
        <v>338.30538654321248</v>
      </c>
      <c r="H142" s="28">
        <f t="shared" si="29"/>
        <v>0</v>
      </c>
    </row>
    <row r="143" spans="1:8" ht="45" x14ac:dyDescent="0.25">
      <c r="A143" s="93" t="s">
        <v>304</v>
      </c>
      <c r="B143" s="93">
        <v>92226</v>
      </c>
      <c r="C143" s="100" t="s">
        <v>174</v>
      </c>
      <c r="D143" s="26" t="s">
        <v>41</v>
      </c>
      <c r="E143" s="98">
        <f>'8 - Dren. Sup. - Poços e Bocas'!I70</f>
        <v>0</v>
      </c>
      <c r="F143" s="106">
        <v>289.51</v>
      </c>
      <c r="G143" s="29">
        <f t="shared" si="27"/>
        <v>379.62322658188157</v>
      </c>
      <c r="H143" s="28">
        <f t="shared" si="29"/>
        <v>0</v>
      </c>
    </row>
    <row r="144" spans="1:8" x14ac:dyDescent="0.25">
      <c r="A144" s="88" t="s">
        <v>305</v>
      </c>
      <c r="B144" s="88"/>
      <c r="C144" s="111" t="s">
        <v>175</v>
      </c>
      <c r="D144" s="112"/>
      <c r="E144" s="112"/>
      <c r="F144" s="91" t="s">
        <v>49</v>
      </c>
      <c r="G144" s="92"/>
      <c r="H144" s="92">
        <f>SUM(H145:H150)</f>
        <v>0</v>
      </c>
    </row>
    <row r="145" spans="1:8" ht="45" x14ac:dyDescent="0.25">
      <c r="A145" s="93" t="s">
        <v>306</v>
      </c>
      <c r="B145" s="93" t="s">
        <v>177</v>
      </c>
      <c r="C145" s="100" t="s">
        <v>176</v>
      </c>
      <c r="D145" s="26" t="s">
        <v>178</v>
      </c>
      <c r="E145" s="98">
        <f>'8 - Dren. Sup. - Poços e Bocas'!I72</f>
        <v>0</v>
      </c>
      <c r="F145" s="106">
        <v>1844.31</v>
      </c>
      <c r="G145" s="29">
        <f t="shared" ref="G145:G150" si="30">F145*(1+$G$5)</f>
        <v>2418.37212192059</v>
      </c>
      <c r="H145" s="28">
        <f t="shared" ref="H145" si="31">G145*E145</f>
        <v>0</v>
      </c>
    </row>
    <row r="146" spans="1:8" ht="45" x14ac:dyDescent="0.25">
      <c r="A146" s="93" t="s">
        <v>307</v>
      </c>
      <c r="B146" s="93" t="s">
        <v>180</v>
      </c>
      <c r="C146" s="97" t="s">
        <v>179</v>
      </c>
      <c r="D146" s="26" t="s">
        <v>178</v>
      </c>
      <c r="E146" s="98">
        <f>'8 - Dren. Sup. - Poços e Bocas'!I73</f>
        <v>0</v>
      </c>
      <c r="F146" s="106">
        <v>2119.34</v>
      </c>
      <c r="G146" s="29">
        <f t="shared" si="30"/>
        <v>2779.0082864980313</v>
      </c>
      <c r="H146" s="28">
        <f t="shared" ref="H146:H150" si="32">G146*E146</f>
        <v>0</v>
      </c>
    </row>
    <row r="147" spans="1:8" ht="45" x14ac:dyDescent="0.25">
      <c r="A147" s="93" t="s">
        <v>308</v>
      </c>
      <c r="B147" s="93" t="s">
        <v>182</v>
      </c>
      <c r="C147" s="97" t="s">
        <v>181</v>
      </c>
      <c r="D147" s="26" t="s">
        <v>178</v>
      </c>
      <c r="E147" s="98">
        <f>'8 - Dren. Sup. - Poços e Bocas'!I74</f>
        <v>0</v>
      </c>
      <c r="F147" s="106">
        <v>2292.34</v>
      </c>
      <c r="G147" s="29">
        <f t="shared" si="30"/>
        <v>3005.8564720483246</v>
      </c>
      <c r="H147" s="28">
        <f t="shared" si="32"/>
        <v>0</v>
      </c>
    </row>
    <row r="148" spans="1:8" ht="45" x14ac:dyDescent="0.25">
      <c r="A148" s="93" t="s">
        <v>309</v>
      </c>
      <c r="B148" s="93" t="s">
        <v>184</v>
      </c>
      <c r="C148" s="97" t="s">
        <v>183</v>
      </c>
      <c r="D148" s="26" t="s">
        <v>178</v>
      </c>
      <c r="E148" s="98">
        <f>'8 - Dren. Sup. - Poços e Bocas'!I75</f>
        <v>0</v>
      </c>
      <c r="F148" s="106">
        <v>2615.61</v>
      </c>
      <c r="G148" s="29">
        <f t="shared" si="30"/>
        <v>3429.7478763422173</v>
      </c>
      <c r="H148" s="28">
        <f t="shared" si="32"/>
        <v>0</v>
      </c>
    </row>
    <row r="149" spans="1:8" ht="47.1" customHeight="1" x14ac:dyDescent="0.25">
      <c r="A149" s="93" t="s">
        <v>310</v>
      </c>
      <c r="B149" s="93" t="s">
        <v>186</v>
      </c>
      <c r="C149" s="97" t="s">
        <v>185</v>
      </c>
      <c r="D149" s="26" t="s">
        <v>178</v>
      </c>
      <c r="E149" s="98">
        <f>'8 - Dren. Sup. - Poços e Bocas'!I76</f>
        <v>0</v>
      </c>
      <c r="F149" s="106">
        <v>3035.78</v>
      </c>
      <c r="G149" s="29">
        <f t="shared" si="30"/>
        <v>3980.7004897680376</v>
      </c>
      <c r="H149" s="28">
        <f t="shared" si="32"/>
        <v>0</v>
      </c>
    </row>
    <row r="150" spans="1:8" ht="45" x14ac:dyDescent="0.25">
      <c r="A150" s="93" t="s">
        <v>311</v>
      </c>
      <c r="B150" s="93" t="s">
        <v>187</v>
      </c>
      <c r="C150" s="97" t="s">
        <v>188</v>
      </c>
      <c r="D150" s="26" t="s">
        <v>178</v>
      </c>
      <c r="E150" s="98">
        <f>'8 - Dren. Sup. - Poços e Bocas'!I77</f>
        <v>0</v>
      </c>
      <c r="F150" s="106">
        <v>3384.14</v>
      </c>
      <c r="G150" s="29">
        <f t="shared" si="30"/>
        <v>4437.4914372726635</v>
      </c>
      <c r="H150" s="28">
        <f t="shared" si="32"/>
        <v>0</v>
      </c>
    </row>
    <row r="151" spans="1:8" x14ac:dyDescent="0.25">
      <c r="A151" s="88" t="s">
        <v>325</v>
      </c>
      <c r="B151" s="88"/>
      <c r="C151" s="108" t="s">
        <v>205</v>
      </c>
      <c r="D151" s="109"/>
      <c r="E151" s="109"/>
      <c r="F151" s="91" t="s">
        <v>49</v>
      </c>
      <c r="G151" s="92"/>
      <c r="H151" s="92">
        <f>SUM(H152:H162)</f>
        <v>0</v>
      </c>
    </row>
    <row r="152" spans="1:8" ht="60" x14ac:dyDescent="0.25">
      <c r="A152" s="93" t="s">
        <v>312</v>
      </c>
      <c r="B152" s="93">
        <v>93374</v>
      </c>
      <c r="C152" s="100" t="s">
        <v>207</v>
      </c>
      <c r="D152" s="26" t="s">
        <v>29</v>
      </c>
      <c r="E152" s="77">
        <f>'8 - Dren. Sup. - Poços e Bocas'!I79</f>
        <v>0</v>
      </c>
      <c r="F152" s="106">
        <v>16.809999999999999</v>
      </c>
      <c r="G152" s="29">
        <f t="shared" ref="G152:G161" si="33">F152*(1+$G$5)</f>
        <v>22.04230057283489</v>
      </c>
      <c r="H152" s="28">
        <f t="shared" ref="H152:H161" si="34">G152*E152</f>
        <v>0</v>
      </c>
    </row>
    <row r="153" spans="1:8" ht="60" x14ac:dyDescent="0.25">
      <c r="A153" s="93" t="s">
        <v>313</v>
      </c>
      <c r="B153" s="93">
        <v>93375</v>
      </c>
      <c r="C153" s="100" t="s">
        <v>208</v>
      </c>
      <c r="D153" s="26" t="s">
        <v>29</v>
      </c>
      <c r="E153" s="77">
        <f>'8 - Dren. Sup. - Poços e Bocas'!I80</f>
        <v>0</v>
      </c>
      <c r="F153" s="106">
        <v>12.9</v>
      </c>
      <c r="G153" s="29">
        <f t="shared" si="33"/>
        <v>16.915269327160626</v>
      </c>
      <c r="H153" s="28">
        <f t="shared" si="34"/>
        <v>0</v>
      </c>
    </row>
    <row r="154" spans="1:8" ht="60" x14ac:dyDescent="0.25">
      <c r="A154" s="93" t="s">
        <v>314</v>
      </c>
      <c r="B154" s="93">
        <v>93376</v>
      </c>
      <c r="C154" s="100" t="s">
        <v>209</v>
      </c>
      <c r="D154" s="26" t="s">
        <v>29</v>
      </c>
      <c r="E154" s="77">
        <f>'8 - Dren. Sup. - Poços e Bocas'!I81</f>
        <v>0</v>
      </c>
      <c r="F154" s="106">
        <v>10.51</v>
      </c>
      <c r="G154" s="29">
        <f t="shared" si="33"/>
        <v>13.781355087477378</v>
      </c>
      <c r="H154" s="28">
        <f t="shared" si="34"/>
        <v>0</v>
      </c>
    </row>
    <row r="155" spans="1:8" ht="60" x14ac:dyDescent="0.25">
      <c r="A155" s="93" t="s">
        <v>315</v>
      </c>
      <c r="B155" s="93">
        <v>93377</v>
      </c>
      <c r="C155" s="100" t="s">
        <v>210</v>
      </c>
      <c r="D155" s="26" t="s">
        <v>29</v>
      </c>
      <c r="E155" s="77">
        <f>'8 - Dren. Sup. - Poços e Bocas'!I82</f>
        <v>0</v>
      </c>
      <c r="F155" s="106">
        <v>6.95</v>
      </c>
      <c r="G155" s="29">
        <f t="shared" si="33"/>
        <v>9.1132652576563054</v>
      </c>
      <c r="H155" s="28">
        <f t="shared" si="34"/>
        <v>0</v>
      </c>
    </row>
    <row r="156" spans="1:8" ht="60" x14ac:dyDescent="0.25">
      <c r="A156" s="93" t="s">
        <v>316</v>
      </c>
      <c r="B156" s="93">
        <v>93378</v>
      </c>
      <c r="C156" s="100" t="s">
        <v>211</v>
      </c>
      <c r="D156" s="26" t="s">
        <v>29</v>
      </c>
      <c r="E156" s="77">
        <f>'8 - Dren. Sup. - Poços e Bocas'!I83</f>
        <v>0</v>
      </c>
      <c r="F156" s="106">
        <v>15.72</v>
      </c>
      <c r="G156" s="29">
        <f t="shared" si="33"/>
        <v>20.613025877749227</v>
      </c>
      <c r="H156" s="28">
        <f t="shared" si="34"/>
        <v>0</v>
      </c>
    </row>
    <row r="157" spans="1:8" ht="60" x14ac:dyDescent="0.25">
      <c r="A157" s="93" t="s">
        <v>317</v>
      </c>
      <c r="B157" s="93">
        <v>93379</v>
      </c>
      <c r="C157" s="100" t="s">
        <v>212</v>
      </c>
      <c r="D157" s="26" t="s">
        <v>29</v>
      </c>
      <c r="E157" s="77">
        <f>'8 - Dren. Sup. - Poços e Bocas'!I84</f>
        <v>0</v>
      </c>
      <c r="F157" s="106">
        <v>12.07</v>
      </c>
      <c r="G157" s="29">
        <f t="shared" si="33"/>
        <v>15.826922540994477</v>
      </c>
      <c r="H157" s="28">
        <f t="shared" si="34"/>
        <v>0</v>
      </c>
    </row>
    <row r="158" spans="1:8" ht="60" x14ac:dyDescent="0.25">
      <c r="A158" s="93" t="s">
        <v>318</v>
      </c>
      <c r="B158" s="93">
        <v>93380</v>
      </c>
      <c r="C158" s="100" t="s">
        <v>213</v>
      </c>
      <c r="D158" s="26" t="s">
        <v>29</v>
      </c>
      <c r="E158" s="77">
        <f>'8 - Dren. Sup. - Poços e Bocas'!I85</f>
        <v>0</v>
      </c>
      <c r="F158" s="106">
        <v>9.8699999999999992</v>
      </c>
      <c r="G158" s="29">
        <f t="shared" si="33"/>
        <v>12.942147927060105</v>
      </c>
      <c r="H158" s="28">
        <f t="shared" si="34"/>
        <v>0</v>
      </c>
    </row>
    <row r="159" spans="1:8" ht="60" x14ac:dyDescent="0.25">
      <c r="A159" s="93" t="s">
        <v>319</v>
      </c>
      <c r="B159" s="93">
        <v>93381</v>
      </c>
      <c r="C159" s="100" t="s">
        <v>214</v>
      </c>
      <c r="D159" s="26" t="s">
        <v>29</v>
      </c>
      <c r="E159" s="77">
        <f>'8 - Dren. Sup. - Poços e Bocas'!I86</f>
        <v>0</v>
      </c>
      <c r="F159" s="106">
        <v>6.5</v>
      </c>
      <c r="G159" s="29">
        <f t="shared" si="33"/>
        <v>8.5231977229879128</v>
      </c>
      <c r="H159" s="28">
        <f t="shared" si="34"/>
        <v>0</v>
      </c>
    </row>
    <row r="160" spans="1:8" ht="30" x14ac:dyDescent="0.25">
      <c r="A160" s="93" t="s">
        <v>320</v>
      </c>
      <c r="B160" s="93">
        <v>93382</v>
      </c>
      <c r="C160" s="100" t="s">
        <v>215</v>
      </c>
      <c r="D160" s="26" t="s">
        <v>29</v>
      </c>
      <c r="E160" s="77">
        <f>'8 - Dren. Sup. - Poços e Bocas'!I87</f>
        <v>0</v>
      </c>
      <c r="F160" s="106">
        <v>20.72</v>
      </c>
      <c r="G160" s="29">
        <f t="shared" si="33"/>
        <v>27.169331818509157</v>
      </c>
      <c r="H160" s="28">
        <f t="shared" si="34"/>
        <v>0</v>
      </c>
    </row>
    <row r="161" spans="1:8" ht="15.75" x14ac:dyDescent="0.25">
      <c r="A161" s="93" t="s">
        <v>321</v>
      </c>
      <c r="B161" s="93">
        <v>96995</v>
      </c>
      <c r="C161" s="100" t="s">
        <v>216</v>
      </c>
      <c r="D161" s="26" t="s">
        <v>29</v>
      </c>
      <c r="E161" s="77">
        <f>'8 - Dren. Sup. - Poços e Bocas'!I88</f>
        <v>0</v>
      </c>
      <c r="F161" s="106">
        <v>32.86</v>
      </c>
      <c r="G161" s="29">
        <f t="shared" si="33"/>
        <v>43.088042642674274</v>
      </c>
      <c r="H161" s="28">
        <f t="shared" si="34"/>
        <v>0</v>
      </c>
    </row>
    <row r="162" spans="1:8" ht="15.75" x14ac:dyDescent="0.25">
      <c r="A162" s="93" t="s">
        <v>322</v>
      </c>
      <c r="B162" s="93">
        <v>83346</v>
      </c>
      <c r="C162" s="97" t="s">
        <v>206</v>
      </c>
      <c r="D162" s="26" t="s">
        <v>29</v>
      </c>
      <c r="E162" s="77">
        <f>'8 - Dren. Sup. - Poços e Bocas'!I89</f>
        <v>0</v>
      </c>
      <c r="F162" s="106">
        <v>0.86</v>
      </c>
      <c r="G162" s="29">
        <f>F162*(1+$G$5)</f>
        <v>1.1276846218107084</v>
      </c>
      <c r="H162" s="28">
        <f t="shared" ref="H162" si="35">G162*E162</f>
        <v>0</v>
      </c>
    </row>
    <row r="163" spans="1:8" x14ac:dyDescent="0.25">
      <c r="A163" s="88" t="s">
        <v>323</v>
      </c>
      <c r="B163" s="88"/>
      <c r="C163" s="111" t="s">
        <v>190</v>
      </c>
      <c r="D163" s="112"/>
      <c r="E163" s="112"/>
      <c r="F163" s="91" t="s">
        <v>49</v>
      </c>
      <c r="G163" s="92"/>
      <c r="H163" s="92">
        <f>SUM(H164:H164)</f>
        <v>0</v>
      </c>
    </row>
    <row r="164" spans="1:8" ht="45" x14ac:dyDescent="0.25">
      <c r="A164" s="93" t="s">
        <v>324</v>
      </c>
      <c r="B164" s="113">
        <v>83659</v>
      </c>
      <c r="C164" s="95" t="s">
        <v>589</v>
      </c>
      <c r="D164" s="105" t="s">
        <v>178</v>
      </c>
      <c r="E164" s="98">
        <f>'8 - Dren. Sup. - Poços e Bocas'!I91</f>
        <v>0</v>
      </c>
      <c r="F164" s="106">
        <v>635.44000000000005</v>
      </c>
      <c r="G164" s="29">
        <f t="shared" ref="G164" si="36">F164*(1+$G$5)</f>
        <v>833.22780939929839</v>
      </c>
      <c r="H164" s="28">
        <f t="shared" ref="H164" si="37">G164*E164</f>
        <v>0</v>
      </c>
    </row>
    <row r="165" spans="1:8" x14ac:dyDescent="0.25">
      <c r="A165" s="18">
        <v>9</v>
      </c>
      <c r="B165" s="60"/>
      <c r="C165" s="114" t="s">
        <v>63</v>
      </c>
      <c r="D165" s="115"/>
      <c r="E165" s="115"/>
      <c r="F165" s="21" t="s">
        <v>50</v>
      </c>
      <c r="G165" s="22">
        <f>H165*(1-$G$5)</f>
        <v>0</v>
      </c>
      <c r="H165" s="22">
        <f>SUM(H166:H170)</f>
        <v>0</v>
      </c>
    </row>
    <row r="166" spans="1:8" ht="30" x14ac:dyDescent="0.25">
      <c r="A166" s="13" t="s">
        <v>70</v>
      </c>
      <c r="B166" s="24">
        <v>72888</v>
      </c>
      <c r="C166" s="66" t="s">
        <v>338</v>
      </c>
      <c r="D166" s="26" t="s">
        <v>29</v>
      </c>
      <c r="E166" s="77">
        <f>'9 - Calçadas'!I8</f>
        <v>0</v>
      </c>
      <c r="F166" s="116">
        <v>1.1100000000000001</v>
      </c>
      <c r="G166" s="29">
        <f>F166*(1+$G$5)</f>
        <v>1.455499918848705</v>
      </c>
      <c r="H166" s="28">
        <f>G166*E166</f>
        <v>0</v>
      </c>
    </row>
    <row r="167" spans="1:8" ht="30" x14ac:dyDescent="0.25">
      <c r="A167" s="13" t="s">
        <v>71</v>
      </c>
      <c r="B167" s="24">
        <v>94319</v>
      </c>
      <c r="C167" s="66" t="s">
        <v>217</v>
      </c>
      <c r="D167" s="26" t="s">
        <v>29</v>
      </c>
      <c r="E167" s="77">
        <f>'9 - Calçadas'!I9</f>
        <v>0</v>
      </c>
      <c r="F167" s="67">
        <v>32.130000000000003</v>
      </c>
      <c r="G167" s="29">
        <f t="shared" ref="G167:G170" si="38">F167*(1+$G$5)</f>
        <v>42.130821975323329</v>
      </c>
      <c r="H167" s="28">
        <f>G167*E167</f>
        <v>0</v>
      </c>
    </row>
    <row r="168" spans="1:8" ht="30" x14ac:dyDescent="0.25">
      <c r="A168" s="13" t="s">
        <v>326</v>
      </c>
      <c r="B168" s="24" t="s">
        <v>64</v>
      </c>
      <c r="C168" s="66" t="s">
        <v>66</v>
      </c>
      <c r="D168" s="26" t="s">
        <v>29</v>
      </c>
      <c r="E168" s="77">
        <f>'9 - Calçadas'!I10</f>
        <v>0</v>
      </c>
      <c r="F168" s="67">
        <v>3.98</v>
      </c>
      <c r="G168" s="29">
        <f t="shared" si="38"/>
        <v>5.2188195288449064</v>
      </c>
      <c r="H168" s="28">
        <f>G168*E168</f>
        <v>0</v>
      </c>
    </row>
    <row r="169" spans="1:8" ht="45" x14ac:dyDescent="0.25">
      <c r="A169" s="13" t="s">
        <v>327</v>
      </c>
      <c r="B169" s="24">
        <v>94990</v>
      </c>
      <c r="C169" s="66" t="s">
        <v>68</v>
      </c>
      <c r="D169" s="26" t="s">
        <v>29</v>
      </c>
      <c r="E169" s="77">
        <f>'9 - Calçadas'!I11</f>
        <v>0</v>
      </c>
      <c r="F169" s="67">
        <v>522.66999999999996</v>
      </c>
      <c r="G169" s="29">
        <f t="shared" si="38"/>
        <v>685.35688521139866</v>
      </c>
      <c r="H169" s="28">
        <f>G169*E169</f>
        <v>0</v>
      </c>
    </row>
    <row r="170" spans="1:8" ht="45" x14ac:dyDescent="0.25">
      <c r="A170" s="13" t="s">
        <v>328</v>
      </c>
      <c r="B170" s="24">
        <v>94991</v>
      </c>
      <c r="C170" s="66" t="s">
        <v>117</v>
      </c>
      <c r="D170" s="26" t="s">
        <v>29</v>
      </c>
      <c r="E170" s="77">
        <f>'9 - Calçadas'!I12</f>
        <v>0</v>
      </c>
      <c r="F170" s="67">
        <v>490.12</v>
      </c>
      <c r="G170" s="29">
        <f t="shared" si="38"/>
        <v>642.67533353705164</v>
      </c>
      <c r="H170" s="28">
        <f>G170*E170</f>
        <v>0</v>
      </c>
    </row>
    <row r="171" spans="1:8" x14ac:dyDescent="0.25">
      <c r="A171" s="18">
        <v>10</v>
      </c>
      <c r="B171" s="60"/>
      <c r="C171" s="114" t="s">
        <v>42</v>
      </c>
      <c r="D171" s="115"/>
      <c r="E171" s="115"/>
      <c r="F171" s="21" t="s">
        <v>50</v>
      </c>
      <c r="G171" s="22">
        <f>H171*(1-$G$5)</f>
        <v>0</v>
      </c>
      <c r="H171" s="22">
        <f>SUM(H172:H173)</f>
        <v>0</v>
      </c>
    </row>
    <row r="172" spans="1:8" ht="30" x14ac:dyDescent="0.25">
      <c r="A172" s="13" t="s">
        <v>127</v>
      </c>
      <c r="B172" s="24">
        <v>72947</v>
      </c>
      <c r="C172" s="66" t="s">
        <v>67</v>
      </c>
      <c r="D172" s="26" t="s">
        <v>19</v>
      </c>
      <c r="E172" s="77">
        <f>'10 - Sinalização'!G8</f>
        <v>0</v>
      </c>
      <c r="F172" s="117">
        <v>24.57</v>
      </c>
      <c r="G172" s="29">
        <f t="shared" ref="G172:G173" si="39">F172*(1+$G$5)</f>
        <v>32.217687392894305</v>
      </c>
      <c r="H172" s="28">
        <f>G172*E172</f>
        <v>0</v>
      </c>
    </row>
    <row r="173" spans="1:8" ht="30" x14ac:dyDescent="0.25">
      <c r="A173" s="13" t="s">
        <v>128</v>
      </c>
      <c r="B173" s="24" t="s">
        <v>433</v>
      </c>
      <c r="C173" s="66" t="s">
        <v>596</v>
      </c>
      <c r="D173" s="26" t="s">
        <v>19</v>
      </c>
      <c r="E173" s="77">
        <f>'10 - Sinalização'!G9</f>
        <v>0</v>
      </c>
      <c r="F173" s="118">
        <f>Composições!I15</f>
        <v>76.353999999999985</v>
      </c>
      <c r="G173" s="29">
        <f t="shared" si="39"/>
        <v>100.12003676015675</v>
      </c>
      <c r="H173" s="28">
        <f>G173*E173</f>
        <v>0</v>
      </c>
    </row>
    <row r="174" spans="1:8" x14ac:dyDescent="0.25">
      <c r="A174" s="18">
        <v>11</v>
      </c>
      <c r="B174" s="60"/>
      <c r="C174" s="114" t="s">
        <v>43</v>
      </c>
      <c r="D174" s="115"/>
      <c r="E174" s="115"/>
      <c r="F174" s="21" t="s">
        <v>50</v>
      </c>
      <c r="G174" s="22">
        <f>H174*(1-$G$5)</f>
        <v>0</v>
      </c>
      <c r="H174" s="22">
        <f>SUM(H175:H180)</f>
        <v>0</v>
      </c>
    </row>
    <row r="175" spans="1:8" ht="15.75" x14ac:dyDescent="0.25">
      <c r="A175" s="13" t="s">
        <v>329</v>
      </c>
      <c r="B175" s="24" t="s">
        <v>69</v>
      </c>
      <c r="C175" s="25" t="s">
        <v>232</v>
      </c>
      <c r="D175" s="105" t="s">
        <v>178</v>
      </c>
      <c r="E175" s="77">
        <f>'11 - Identificação'!I8</f>
        <v>0</v>
      </c>
      <c r="F175" s="117">
        <v>118.64</v>
      </c>
      <c r="G175" s="29">
        <f t="shared" ref="G175:G180" si="40">F175*(1+$G$5)</f>
        <v>155.56802736235167</v>
      </c>
      <c r="H175" s="28">
        <f t="shared" ref="H175" si="41">G175*E175</f>
        <v>0</v>
      </c>
    </row>
    <row r="176" spans="1:8" ht="34.5" customHeight="1" x14ac:dyDescent="0.25">
      <c r="A176" s="13" t="s">
        <v>330</v>
      </c>
      <c r="B176" s="119" t="s">
        <v>225</v>
      </c>
      <c r="C176" s="66" t="s">
        <v>231</v>
      </c>
      <c r="D176" s="26" t="s">
        <v>19</v>
      </c>
      <c r="E176" s="77">
        <f>'11 - Identificação'!I9</f>
        <v>0</v>
      </c>
      <c r="F176" s="118">
        <f>'SICRO Desoneração'!L39</f>
        <v>256.86316231371308</v>
      </c>
      <c r="G176" s="29">
        <f t="shared" si="40"/>
        <v>336.81469540795598</v>
      </c>
      <c r="H176" s="28">
        <f t="shared" ref="H176:H180" si="42">G176*E176</f>
        <v>0</v>
      </c>
    </row>
    <row r="177" spans="1:8" ht="34.5" customHeight="1" x14ac:dyDescent="0.25">
      <c r="A177" s="13" t="s">
        <v>331</v>
      </c>
      <c r="B177" s="119" t="s">
        <v>227</v>
      </c>
      <c r="C177" s="66" t="s">
        <v>230</v>
      </c>
      <c r="D177" s="105" t="s">
        <v>178</v>
      </c>
      <c r="E177" s="77">
        <f>'11 - Identificação'!I10</f>
        <v>0</v>
      </c>
      <c r="F177" s="118">
        <f>'SICRO Desoneração'!L103</f>
        <v>252.68219468597482</v>
      </c>
      <c r="G177" s="29">
        <f t="shared" si="40"/>
        <v>331.33235482878291</v>
      </c>
      <c r="H177" s="28">
        <f t="shared" si="42"/>
        <v>0</v>
      </c>
    </row>
    <row r="178" spans="1:8" ht="34.5" customHeight="1" x14ac:dyDescent="0.25">
      <c r="A178" s="13" t="s">
        <v>332</v>
      </c>
      <c r="B178" s="119" t="s">
        <v>228</v>
      </c>
      <c r="C178" s="66" t="s">
        <v>229</v>
      </c>
      <c r="D178" s="105" t="s">
        <v>178</v>
      </c>
      <c r="E178" s="77">
        <f>'11 - Identificação'!I11</f>
        <v>0</v>
      </c>
      <c r="F178" s="118">
        <f>'SICRO Desoneração'!L131</f>
        <v>325.77901997809295</v>
      </c>
      <c r="G178" s="29">
        <f t="shared" si="40"/>
        <v>427.18138481146389</v>
      </c>
      <c r="H178" s="28">
        <f t="shared" si="42"/>
        <v>0</v>
      </c>
    </row>
    <row r="179" spans="1:8" ht="30" x14ac:dyDescent="0.25">
      <c r="A179" s="13" t="s">
        <v>333</v>
      </c>
      <c r="B179" s="119" t="s">
        <v>233</v>
      </c>
      <c r="C179" s="66" t="s">
        <v>234</v>
      </c>
      <c r="D179" s="105" t="s">
        <v>178</v>
      </c>
      <c r="E179" s="77">
        <f>'11 - Identificação'!I12</f>
        <v>0</v>
      </c>
      <c r="F179" s="118">
        <f>'SICRO Desoneração'!L233</f>
        <v>260.69225510485836</v>
      </c>
      <c r="G179" s="29">
        <f t="shared" si="40"/>
        <v>341.83563617081734</v>
      </c>
      <c r="H179" s="28">
        <f t="shared" si="42"/>
        <v>0</v>
      </c>
    </row>
    <row r="180" spans="1:8" ht="30" x14ac:dyDescent="0.25">
      <c r="A180" s="13" t="s">
        <v>334</v>
      </c>
      <c r="B180" s="119" t="s">
        <v>236</v>
      </c>
      <c r="C180" s="66" t="s">
        <v>235</v>
      </c>
      <c r="D180" s="105" t="s">
        <v>178</v>
      </c>
      <c r="E180" s="77">
        <f>'11 - Identificação'!I13</f>
        <v>0</v>
      </c>
      <c r="F180" s="118">
        <f>'SICRO Desoneração'!L261</f>
        <v>244.35728125948262</v>
      </c>
      <c r="G180" s="29">
        <f t="shared" si="40"/>
        <v>320.41621895789831</v>
      </c>
      <c r="H180" s="28">
        <f t="shared" si="42"/>
        <v>0</v>
      </c>
    </row>
    <row r="181" spans="1:8" ht="15" customHeight="1" x14ac:dyDescent="0.25">
      <c r="A181" s="429" t="s">
        <v>441</v>
      </c>
      <c r="B181" s="430"/>
      <c r="C181" s="430"/>
      <c r="D181" s="430"/>
      <c r="E181" s="430"/>
      <c r="F181" s="430"/>
      <c r="G181" s="120" t="e">
        <f>ROUND(G174+G171+G165+G80+G62+G47+G36+G26+G12+G10+G8,2)</f>
        <v>#DIV/0!</v>
      </c>
      <c r="H181" s="120" t="e">
        <f>ROUND(H174+H171+H165+H80+H62+H47+H36+H26+H12+H10+H8,2)</f>
        <v>#DIV/0!</v>
      </c>
    </row>
    <row r="182" spans="1:8" ht="57.75" customHeight="1" x14ac:dyDescent="0.25">
      <c r="A182" s="426" t="s">
        <v>561</v>
      </c>
      <c r="B182" s="427"/>
      <c r="C182" s="427"/>
      <c r="D182" s="427"/>
      <c r="E182" s="427"/>
      <c r="F182" s="427"/>
      <c r="G182" s="427"/>
      <c r="H182" s="428"/>
    </row>
    <row r="183" spans="1:8" ht="84.75" customHeight="1" x14ac:dyDescent="0.25">
      <c r="A183" s="416" t="s">
        <v>588</v>
      </c>
      <c r="B183" s="416"/>
      <c r="C183" s="416"/>
      <c r="D183" s="416"/>
      <c r="E183" s="416"/>
      <c r="F183" s="416"/>
      <c r="G183" s="416"/>
      <c r="H183" s="416"/>
    </row>
    <row r="184" spans="1:8" ht="32.25" customHeight="1" x14ac:dyDescent="0.25"/>
    <row r="185" spans="1:8" ht="32.25" customHeight="1" x14ac:dyDescent="0.25"/>
    <row r="186" spans="1:8" ht="32.25" customHeight="1" x14ac:dyDescent="0.25"/>
    <row r="187" spans="1:8" ht="32.25" customHeight="1" x14ac:dyDescent="0.25"/>
    <row r="193" ht="18.75" customHeight="1" x14ac:dyDescent="0.25"/>
    <row r="195" ht="20.100000000000001" customHeight="1" x14ac:dyDescent="0.25"/>
    <row r="196" ht="20.100000000000001" customHeight="1" x14ac:dyDescent="0.25"/>
    <row r="197" ht="20.100000000000001" customHeight="1" x14ac:dyDescent="0.25"/>
    <row r="198" ht="20.100000000000001" customHeight="1" x14ac:dyDescent="0.25"/>
  </sheetData>
  <sheetProtection password="F990" sheet="1" objects="1" scenarios="1"/>
  <mergeCells count="11">
    <mergeCell ref="A183:H183"/>
    <mergeCell ref="A1:H1"/>
    <mergeCell ref="B3:F3"/>
    <mergeCell ref="B4:F4"/>
    <mergeCell ref="B5:F5"/>
    <mergeCell ref="B6:F6"/>
    <mergeCell ref="A2:H2"/>
    <mergeCell ref="G3:G4"/>
    <mergeCell ref="G5:G6"/>
    <mergeCell ref="A182:H182"/>
    <mergeCell ref="A181:F181"/>
  </mergeCells>
  <printOptions horizontalCentered="1" gridLines="1"/>
  <pageMargins left="0" right="0" top="0.39370078740157483" bottom="0.39370078740157483" header="0.31496062992125984" footer="0.31496062992125984"/>
  <pageSetup paperSize="9" scale="55" orientation="portrait" horizontalDpi="1200" verticalDpi="1200" r:id="rId1"/>
  <ignoredErrors>
    <ignoredError sqref="G5 E13:E25 G13:H25 E145:E150 G145:H150 E130:H143 E152:H162 E164 E173:G173 G164:H164 E166:E170 G166:G170 E172 G172 E91:H106 G8:H8 F9 E27:H27 E30:H35 F41:H46 F49:H61 E63:H79 G80 E82:H89 E108:H111 E113:H128 H9 E175:E180 G175:H180 F37:H37 F39:H39 F40:H40 F48:H48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outlinePr summaryBelow="0"/>
  </sheetPr>
  <dimension ref="A1:J15"/>
  <sheetViews>
    <sheetView view="pageBreakPreview" zoomScaleNormal="90" zoomScaleSheetLayoutView="100" workbookViewId="0">
      <selection activeCell="N15" sqref="N15"/>
    </sheetView>
  </sheetViews>
  <sheetFormatPr defaultRowHeight="15" x14ac:dyDescent="0.25"/>
  <cols>
    <col min="1" max="3" width="9.140625" style="2"/>
    <col min="4" max="4" width="65.85546875" style="2" bestFit="1" customWidth="1"/>
    <col min="5" max="5" width="6.28515625" style="2" bestFit="1" customWidth="1"/>
    <col min="6" max="6" width="10.140625" style="2" bestFit="1" customWidth="1"/>
    <col min="7" max="7" width="9.7109375" style="2" bestFit="1" customWidth="1"/>
    <col min="8" max="8" width="14.28515625" style="2" bestFit="1" customWidth="1"/>
    <col min="9" max="9" width="10.5703125" style="2" customWidth="1"/>
    <col min="10" max="10" width="16.5703125" style="2" bestFit="1" customWidth="1"/>
    <col min="11" max="16384" width="9.140625" style="2"/>
  </cols>
  <sheetData>
    <row r="1" spans="1:10" ht="90" customHeight="1" x14ac:dyDescent="0.25">
      <c r="A1" s="433" t="s">
        <v>801</v>
      </c>
      <c r="B1" s="434"/>
      <c r="C1" s="434"/>
      <c r="D1" s="434"/>
      <c r="E1" s="434"/>
      <c r="F1" s="434"/>
      <c r="G1" s="434"/>
      <c r="H1" s="434"/>
      <c r="I1" s="434"/>
      <c r="J1" s="435"/>
    </row>
    <row r="2" spans="1:10" ht="18.75" x14ac:dyDescent="0.25">
      <c r="A2" s="438" t="s">
        <v>51</v>
      </c>
      <c r="B2" s="438"/>
      <c r="C2" s="438"/>
      <c r="D2" s="438"/>
      <c r="E2" s="438"/>
      <c r="F2" s="438"/>
      <c r="G2" s="438"/>
      <c r="H2" s="438"/>
      <c r="I2" s="438"/>
      <c r="J2" s="438"/>
    </row>
    <row r="3" spans="1:10" x14ac:dyDescent="0.25">
      <c r="A3" s="133" t="s">
        <v>11</v>
      </c>
      <c r="B3" s="439"/>
      <c r="C3" s="439"/>
      <c r="D3" s="439"/>
      <c r="E3" s="439"/>
      <c r="F3" s="439"/>
      <c r="G3" s="439"/>
      <c r="H3" s="439"/>
      <c r="I3" s="141" t="s">
        <v>15</v>
      </c>
      <c r="J3" s="141" t="s">
        <v>16</v>
      </c>
    </row>
    <row r="4" spans="1:10" x14ac:dyDescent="0.25">
      <c r="A4" s="133" t="s">
        <v>12</v>
      </c>
      <c r="B4" s="439"/>
      <c r="C4" s="439"/>
      <c r="D4" s="439"/>
      <c r="E4" s="439"/>
      <c r="F4" s="439"/>
      <c r="G4" s="439"/>
      <c r="H4" s="439"/>
      <c r="I4" s="440">
        <f>BDI!I3</f>
        <v>0.31126118815198645</v>
      </c>
      <c r="J4" s="124" t="str">
        <f>'PLANILHA ORÇAMENTÁRIA'!H4</f>
        <v>PA - janeiro/2018</v>
      </c>
    </row>
    <row r="5" spans="1:10" x14ac:dyDescent="0.25">
      <c r="A5" s="133" t="s">
        <v>13</v>
      </c>
      <c r="B5" s="439"/>
      <c r="C5" s="439"/>
      <c r="D5" s="439"/>
      <c r="E5" s="439"/>
      <c r="F5" s="439"/>
      <c r="G5" s="439"/>
      <c r="H5" s="439"/>
      <c r="I5" s="441"/>
      <c r="J5" s="141" t="str">
        <f>'PLANILHA ORÇAMENTÁRIA'!H5</f>
        <v>SICRO</v>
      </c>
    </row>
    <row r="6" spans="1:10" x14ac:dyDescent="0.25">
      <c r="A6" s="133" t="s">
        <v>14</v>
      </c>
      <c r="B6" s="439"/>
      <c r="C6" s="439"/>
      <c r="D6" s="439"/>
      <c r="E6" s="439"/>
      <c r="F6" s="439"/>
      <c r="G6" s="439"/>
      <c r="H6" s="439"/>
      <c r="I6" s="441"/>
      <c r="J6" s="124" t="str">
        <f>'PLANILHA ORÇAMENTÁRIA'!H6</f>
        <v>PA - Setembro/2017</v>
      </c>
    </row>
    <row r="7" spans="1:10" ht="15.75" x14ac:dyDescent="0.25">
      <c r="A7" s="437" t="s">
        <v>360</v>
      </c>
      <c r="B7" s="437"/>
      <c r="C7" s="437"/>
      <c r="D7" s="437"/>
      <c r="E7" s="437"/>
      <c r="F7" s="437"/>
      <c r="G7" s="437"/>
      <c r="H7" s="437"/>
      <c r="I7" s="437"/>
      <c r="J7" s="437"/>
    </row>
    <row r="8" spans="1:10" ht="15.75" x14ac:dyDescent="0.25">
      <c r="A8" s="437" t="s">
        <v>401</v>
      </c>
      <c r="B8" s="437"/>
      <c r="C8" s="437"/>
      <c r="D8" s="437"/>
      <c r="E8" s="437"/>
      <c r="F8" s="437"/>
      <c r="G8" s="437"/>
      <c r="H8" s="437"/>
      <c r="I8" s="437"/>
      <c r="J8" s="437"/>
    </row>
    <row r="9" spans="1:10" s="6" customFormat="1" ht="30" x14ac:dyDescent="0.25">
      <c r="A9" s="379" t="s">
        <v>349</v>
      </c>
      <c r="B9" s="379" t="s">
        <v>367</v>
      </c>
      <c r="C9" s="379" t="s">
        <v>1</v>
      </c>
      <c r="D9" s="379" t="s">
        <v>403</v>
      </c>
      <c r="E9" s="379" t="s">
        <v>407</v>
      </c>
      <c r="F9" s="379" t="s">
        <v>402</v>
      </c>
      <c r="G9" s="379" t="s">
        <v>404</v>
      </c>
      <c r="H9" s="379" t="s">
        <v>405</v>
      </c>
      <c r="I9" s="379" t="s">
        <v>365</v>
      </c>
      <c r="J9" s="379" t="s">
        <v>366</v>
      </c>
    </row>
    <row r="10" spans="1:10" x14ac:dyDescent="0.25">
      <c r="A10" s="127" t="s">
        <v>4</v>
      </c>
      <c r="B10" s="127" t="s">
        <v>16</v>
      </c>
      <c r="C10" s="127">
        <v>90778</v>
      </c>
      <c r="D10" s="250" t="s">
        <v>406</v>
      </c>
      <c r="E10" s="127" t="s">
        <v>408</v>
      </c>
      <c r="F10" s="249"/>
      <c r="G10" s="249"/>
      <c r="H10" s="127">
        <v>4</v>
      </c>
      <c r="I10" s="127">
        <v>90.16</v>
      </c>
      <c r="J10" s="251">
        <f>I10*F10*G10*H10</f>
        <v>0</v>
      </c>
    </row>
    <row r="11" spans="1:10" x14ac:dyDescent="0.25">
      <c r="A11" s="127" t="s">
        <v>369</v>
      </c>
      <c r="B11" s="127" t="s">
        <v>16</v>
      </c>
      <c r="C11" s="127">
        <v>90780</v>
      </c>
      <c r="D11" s="250" t="s">
        <v>409</v>
      </c>
      <c r="E11" s="127" t="s">
        <v>408</v>
      </c>
      <c r="F11" s="249"/>
      <c r="G11" s="249"/>
      <c r="H11" s="127">
        <v>4</v>
      </c>
      <c r="I11" s="127">
        <v>23.62</v>
      </c>
      <c r="J11" s="251">
        <f t="shared" ref="J11:J12" si="0">I11*F11*G11*H11</f>
        <v>0</v>
      </c>
    </row>
    <row r="12" spans="1:10" x14ac:dyDescent="0.25">
      <c r="A12" s="127" t="s">
        <v>370</v>
      </c>
      <c r="B12" s="127" t="s">
        <v>16</v>
      </c>
      <c r="C12" s="127">
        <v>90776</v>
      </c>
      <c r="D12" s="250" t="s">
        <v>410</v>
      </c>
      <c r="E12" s="127" t="s">
        <v>408</v>
      </c>
      <c r="F12" s="249"/>
      <c r="G12" s="249"/>
      <c r="H12" s="127">
        <v>4</v>
      </c>
      <c r="I12" s="127">
        <v>17.059999999999999</v>
      </c>
      <c r="J12" s="251">
        <f t="shared" si="0"/>
        <v>0</v>
      </c>
    </row>
    <row r="13" spans="1:10" x14ac:dyDescent="0.25">
      <c r="A13" s="436" t="s">
        <v>50</v>
      </c>
      <c r="B13" s="436"/>
      <c r="C13" s="436"/>
      <c r="D13" s="436"/>
      <c r="E13" s="436"/>
      <c r="F13" s="436"/>
      <c r="G13" s="436"/>
      <c r="H13" s="436"/>
      <c r="I13" s="436"/>
      <c r="J13" s="252">
        <f>SUM(J10:J12)</f>
        <v>0</v>
      </c>
    </row>
    <row r="14" spans="1:10" ht="15" customHeight="1" x14ac:dyDescent="0.25">
      <c r="A14" s="432" t="s">
        <v>781</v>
      </c>
      <c r="B14" s="432"/>
      <c r="C14" s="432"/>
      <c r="D14" s="432"/>
      <c r="E14" s="432"/>
      <c r="F14" s="432"/>
      <c r="G14" s="432"/>
      <c r="H14" s="432"/>
      <c r="I14" s="432"/>
      <c r="J14" s="432"/>
    </row>
    <row r="15" spans="1:10" ht="90" customHeight="1" x14ac:dyDescent="0.25">
      <c r="A15" s="431" t="s">
        <v>586</v>
      </c>
      <c r="B15" s="431"/>
      <c r="C15" s="431"/>
      <c r="D15" s="431"/>
      <c r="E15" s="431"/>
      <c r="F15" s="431"/>
      <c r="G15" s="431"/>
      <c r="H15" s="431"/>
      <c r="I15" s="431"/>
      <c r="J15" s="431"/>
    </row>
  </sheetData>
  <sheetProtection password="F990" sheet="1" objects="1" scenarios="1"/>
  <mergeCells count="12">
    <mergeCell ref="A15:J15"/>
    <mergeCell ref="A14:J14"/>
    <mergeCell ref="A1:J1"/>
    <mergeCell ref="A13:I13"/>
    <mergeCell ref="A7:J7"/>
    <mergeCell ref="A8:J8"/>
    <mergeCell ref="A2:J2"/>
    <mergeCell ref="B6:H6"/>
    <mergeCell ref="B5:H5"/>
    <mergeCell ref="B4:H4"/>
    <mergeCell ref="B3:H3"/>
    <mergeCell ref="I4:I6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55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outlinePr summaryBelow="0"/>
  </sheetPr>
  <dimension ref="A1:O317"/>
  <sheetViews>
    <sheetView view="pageBreakPreview" zoomScale="85" zoomScaleNormal="70" zoomScaleSheetLayoutView="85" workbookViewId="0">
      <selection activeCell="A47" activeCellId="9" sqref="A2:N2 A3:A6 M3:N6 A7:N9 A10:B40 I10:N40 C30:H30 A41:N41 A42:N42 A47:N47"/>
    </sheetView>
  </sheetViews>
  <sheetFormatPr defaultRowHeight="15" outlineLevelRow="1" x14ac:dyDescent="0.25"/>
  <cols>
    <col min="1" max="1" width="12.85546875" style="6" customWidth="1"/>
    <col min="2" max="2" width="64.85546875" style="2" bestFit="1" customWidth="1"/>
    <col min="3" max="3" width="14.42578125" style="2" customWidth="1"/>
    <col min="4" max="4" width="13.42578125" style="2" bestFit="1" customWidth="1"/>
    <col min="5" max="5" width="12.85546875" style="2" customWidth="1"/>
    <col min="6" max="6" width="14" style="2" customWidth="1"/>
    <col min="7" max="7" width="16.42578125" style="2" customWidth="1"/>
    <col min="8" max="8" width="19.42578125" style="2" bestFit="1" customWidth="1"/>
    <col min="9" max="9" width="17.7109375" style="2" customWidth="1"/>
    <col min="10" max="10" width="15" style="2" customWidth="1"/>
    <col min="11" max="11" width="13.5703125" style="7" customWidth="1"/>
    <col min="12" max="12" width="12.5703125" style="2" customWidth="1"/>
    <col min="13" max="13" width="12.28515625" style="2" customWidth="1"/>
    <col min="14" max="14" width="35.140625" style="2" bestFit="1" customWidth="1"/>
    <col min="15" max="16384" width="9.140625" style="2"/>
  </cols>
  <sheetData>
    <row r="1" spans="1:14" ht="90" customHeight="1" x14ac:dyDescent="0.25">
      <c r="A1" s="433" t="s">
        <v>801</v>
      </c>
      <c r="B1" s="442"/>
      <c r="C1" s="442"/>
      <c r="D1" s="442"/>
      <c r="E1" s="442"/>
      <c r="F1" s="442"/>
      <c r="G1" s="442"/>
      <c r="H1" s="442"/>
      <c r="I1" s="442"/>
      <c r="J1" s="442"/>
      <c r="K1" s="442"/>
      <c r="L1" s="442"/>
      <c r="M1" s="442"/>
      <c r="N1" s="443"/>
    </row>
    <row r="2" spans="1:14" ht="18.75" x14ac:dyDescent="0.25">
      <c r="A2" s="438" t="s">
        <v>542</v>
      </c>
      <c r="B2" s="438"/>
      <c r="C2" s="438"/>
      <c r="D2" s="438"/>
      <c r="E2" s="438"/>
      <c r="F2" s="438"/>
      <c r="G2" s="438"/>
      <c r="H2" s="438"/>
      <c r="I2" s="438"/>
      <c r="J2" s="438"/>
      <c r="K2" s="438"/>
      <c r="L2" s="438"/>
      <c r="M2" s="438"/>
      <c r="N2" s="438"/>
    </row>
    <row r="3" spans="1:14" x14ac:dyDescent="0.25">
      <c r="A3" s="122" t="s">
        <v>11</v>
      </c>
      <c r="B3" s="439"/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41" t="s">
        <v>15</v>
      </c>
      <c r="N3" s="395" t="s">
        <v>16</v>
      </c>
    </row>
    <row r="4" spans="1:14" x14ac:dyDescent="0.25">
      <c r="A4" s="122" t="s">
        <v>12</v>
      </c>
      <c r="B4" s="439"/>
      <c r="C4" s="439"/>
      <c r="D4" s="439"/>
      <c r="E4" s="439"/>
      <c r="F4" s="439"/>
      <c r="G4" s="439"/>
      <c r="H4" s="439"/>
      <c r="I4" s="439"/>
      <c r="J4" s="439"/>
      <c r="K4" s="439"/>
      <c r="L4" s="439"/>
      <c r="M4" s="441"/>
      <c r="N4" s="124" t="str">
        <f>'PLANILHA ORÇAMENTÁRIA'!H4</f>
        <v>PA - janeiro/2018</v>
      </c>
    </row>
    <row r="5" spans="1:14" x14ac:dyDescent="0.25">
      <c r="A5" s="122" t="s">
        <v>13</v>
      </c>
      <c r="B5" s="439"/>
      <c r="C5" s="439"/>
      <c r="D5" s="439"/>
      <c r="E5" s="439"/>
      <c r="F5" s="439"/>
      <c r="G5" s="439"/>
      <c r="H5" s="439"/>
      <c r="I5" s="439"/>
      <c r="J5" s="439"/>
      <c r="K5" s="439"/>
      <c r="L5" s="439"/>
      <c r="M5" s="444">
        <f>[1]BDI!I3</f>
        <v>0.31126118815198645</v>
      </c>
      <c r="N5" s="132" t="str">
        <f>'PLANILHA ORÇAMENTÁRIA'!H5</f>
        <v>SICRO</v>
      </c>
    </row>
    <row r="6" spans="1:14" x14ac:dyDescent="0.25">
      <c r="A6" s="122" t="s">
        <v>14</v>
      </c>
      <c r="B6" s="439"/>
      <c r="C6" s="439"/>
      <c r="D6" s="439"/>
      <c r="E6" s="439"/>
      <c r="F6" s="439"/>
      <c r="G6" s="439"/>
      <c r="H6" s="439"/>
      <c r="I6" s="439"/>
      <c r="J6" s="439"/>
      <c r="K6" s="439"/>
      <c r="L6" s="439"/>
      <c r="M6" s="444"/>
      <c r="N6" s="124" t="str">
        <f>'PLANILHA ORÇAMENTÁRIA'!H6</f>
        <v>PA - Setembro/2017</v>
      </c>
    </row>
    <row r="7" spans="1:14" ht="22.5" customHeight="1" x14ac:dyDescent="0.25">
      <c r="A7" s="437" t="s">
        <v>400</v>
      </c>
      <c r="B7" s="437"/>
      <c r="C7" s="437"/>
      <c r="D7" s="437"/>
      <c r="E7" s="437"/>
      <c r="F7" s="437"/>
      <c r="G7" s="437"/>
      <c r="H7" s="437"/>
      <c r="I7" s="437"/>
      <c r="J7" s="437"/>
      <c r="K7" s="437"/>
      <c r="L7" s="437"/>
      <c r="M7" s="437"/>
      <c r="N7" s="437"/>
    </row>
    <row r="8" spans="1:14" ht="20.25" customHeight="1" x14ac:dyDescent="0.25">
      <c r="A8" s="437" t="s">
        <v>361</v>
      </c>
      <c r="B8" s="437"/>
      <c r="C8" s="437"/>
      <c r="D8" s="437"/>
      <c r="E8" s="437"/>
      <c r="F8" s="437"/>
      <c r="G8" s="437"/>
      <c r="H8" s="437"/>
      <c r="I8" s="437"/>
      <c r="J8" s="437"/>
      <c r="K8" s="437"/>
      <c r="L8" s="437"/>
      <c r="M8" s="437"/>
      <c r="N8" s="437"/>
    </row>
    <row r="9" spans="1:14" ht="30" x14ac:dyDescent="0.25">
      <c r="A9" s="397" t="s">
        <v>336</v>
      </c>
      <c r="B9" s="397" t="s">
        <v>362</v>
      </c>
      <c r="C9" s="397" t="s">
        <v>363</v>
      </c>
      <c r="D9" s="397" t="s">
        <v>364</v>
      </c>
      <c r="E9" s="397" t="s">
        <v>745</v>
      </c>
      <c r="F9" s="397" t="s">
        <v>746</v>
      </c>
      <c r="G9" s="397" t="s">
        <v>747</v>
      </c>
      <c r="H9" s="397" t="s">
        <v>3</v>
      </c>
      <c r="I9" s="397" t="s">
        <v>543</v>
      </c>
      <c r="J9" s="397" t="s">
        <v>748</v>
      </c>
      <c r="K9" s="126" t="s">
        <v>366</v>
      </c>
      <c r="L9" s="397" t="s">
        <v>367</v>
      </c>
      <c r="M9" s="397" t="s">
        <v>1</v>
      </c>
      <c r="N9" s="397" t="s">
        <v>368</v>
      </c>
    </row>
    <row r="10" spans="1:14" ht="60" outlineLevel="1" x14ac:dyDescent="0.25">
      <c r="A10" s="127" t="s">
        <v>749</v>
      </c>
      <c r="B10" s="128" t="s">
        <v>374</v>
      </c>
      <c r="C10" s="129"/>
      <c r="D10" s="129"/>
      <c r="E10" s="129"/>
      <c r="F10" s="129"/>
      <c r="G10" s="129"/>
      <c r="H10" s="129"/>
      <c r="I10" s="396">
        <v>0.5</v>
      </c>
      <c r="J10" s="396">
        <v>179.41030000000001</v>
      </c>
      <c r="K10" s="259" t="e">
        <f>(((F10*E10*I10)/G10)*J10)*H10</f>
        <v>#DIV/0!</v>
      </c>
      <c r="L10" s="396" t="s">
        <v>17</v>
      </c>
      <c r="M10" s="396" t="s">
        <v>372</v>
      </c>
      <c r="N10" s="128" t="s">
        <v>371</v>
      </c>
    </row>
    <row r="11" spans="1:14" ht="45" outlineLevel="1" x14ac:dyDescent="0.25">
      <c r="A11" s="127" t="s">
        <v>750</v>
      </c>
      <c r="B11" s="253" t="s">
        <v>375</v>
      </c>
      <c r="C11" s="129"/>
      <c r="D11" s="129"/>
      <c r="E11" s="129"/>
      <c r="F11" s="129"/>
      <c r="G11" s="129"/>
      <c r="H11" s="129"/>
      <c r="I11" s="396">
        <v>0.5</v>
      </c>
      <c r="J11" s="396">
        <v>179.41030000000001</v>
      </c>
      <c r="K11" s="259" t="e">
        <f t="shared" ref="K11:K29" si="0">(((F11*E11*I11)/G11)*J11)*H11</f>
        <v>#DIV/0!</v>
      </c>
      <c r="L11" s="396" t="s">
        <v>17</v>
      </c>
      <c r="M11" s="396" t="s">
        <v>372</v>
      </c>
      <c r="N11" s="128" t="s">
        <v>371</v>
      </c>
    </row>
    <row r="12" spans="1:14" ht="60" outlineLevel="1" x14ac:dyDescent="0.25">
      <c r="A12" s="127" t="s">
        <v>751</v>
      </c>
      <c r="B12" s="128" t="s">
        <v>376</v>
      </c>
      <c r="C12" s="129"/>
      <c r="D12" s="129"/>
      <c r="E12" s="129"/>
      <c r="F12" s="129"/>
      <c r="G12" s="129"/>
      <c r="H12" s="129"/>
      <c r="I12" s="396">
        <v>0.5</v>
      </c>
      <c r="J12" s="396">
        <v>179.41030000000001</v>
      </c>
      <c r="K12" s="259" t="e">
        <f t="shared" si="0"/>
        <v>#DIV/0!</v>
      </c>
      <c r="L12" s="396" t="s">
        <v>17</v>
      </c>
      <c r="M12" s="396" t="s">
        <v>372</v>
      </c>
      <c r="N12" s="128" t="s">
        <v>371</v>
      </c>
    </row>
    <row r="13" spans="1:14" ht="48.75" customHeight="1" outlineLevel="1" x14ac:dyDescent="0.25">
      <c r="A13" s="127" t="s">
        <v>752</v>
      </c>
      <c r="B13" s="128" t="s">
        <v>377</v>
      </c>
      <c r="C13" s="129"/>
      <c r="D13" s="129"/>
      <c r="E13" s="129"/>
      <c r="F13" s="129"/>
      <c r="G13" s="129"/>
      <c r="H13" s="129"/>
      <c r="I13" s="396">
        <v>0.5</v>
      </c>
      <c r="J13" s="396">
        <v>179.41030000000001</v>
      </c>
      <c r="K13" s="259" t="e">
        <f t="shared" si="0"/>
        <v>#DIV/0!</v>
      </c>
      <c r="L13" s="396" t="s">
        <v>17</v>
      </c>
      <c r="M13" s="396" t="s">
        <v>372</v>
      </c>
      <c r="N13" s="128" t="s">
        <v>371</v>
      </c>
    </row>
    <row r="14" spans="1:14" ht="45" outlineLevel="1" x14ac:dyDescent="0.25">
      <c r="A14" s="127" t="s">
        <v>753</v>
      </c>
      <c r="B14" s="128" t="s">
        <v>378</v>
      </c>
      <c r="C14" s="129"/>
      <c r="D14" s="129"/>
      <c r="E14" s="129"/>
      <c r="F14" s="129"/>
      <c r="G14" s="129"/>
      <c r="H14" s="129"/>
      <c r="I14" s="396">
        <v>1</v>
      </c>
      <c r="J14" s="396">
        <v>179.41030000000001</v>
      </c>
      <c r="K14" s="259" t="e">
        <f t="shared" si="0"/>
        <v>#DIV/0!</v>
      </c>
      <c r="L14" s="396" t="s">
        <v>17</v>
      </c>
      <c r="M14" s="396" t="s">
        <v>372</v>
      </c>
      <c r="N14" s="128" t="s">
        <v>371</v>
      </c>
    </row>
    <row r="15" spans="1:14" ht="45" outlineLevel="1" x14ac:dyDescent="0.25">
      <c r="A15" s="127" t="s">
        <v>754</v>
      </c>
      <c r="B15" s="128" t="s">
        <v>379</v>
      </c>
      <c r="C15" s="129"/>
      <c r="D15" s="129"/>
      <c r="E15" s="129"/>
      <c r="F15" s="129"/>
      <c r="G15" s="129"/>
      <c r="H15" s="129"/>
      <c r="I15" s="396">
        <v>0.33300000000000002</v>
      </c>
      <c r="J15" s="396">
        <v>179.41030000000001</v>
      </c>
      <c r="K15" s="259" t="e">
        <f t="shared" si="0"/>
        <v>#DIV/0!</v>
      </c>
      <c r="L15" s="396" t="s">
        <v>17</v>
      </c>
      <c r="M15" s="396" t="s">
        <v>372</v>
      </c>
      <c r="N15" s="128" t="s">
        <v>371</v>
      </c>
    </row>
    <row r="16" spans="1:14" ht="45" outlineLevel="1" x14ac:dyDescent="0.25">
      <c r="A16" s="127" t="s">
        <v>755</v>
      </c>
      <c r="B16" s="128" t="s">
        <v>380</v>
      </c>
      <c r="C16" s="129"/>
      <c r="D16" s="129"/>
      <c r="E16" s="129"/>
      <c r="F16" s="129"/>
      <c r="G16" s="129"/>
      <c r="H16" s="129"/>
      <c r="I16" s="396">
        <v>0.33300000000000002</v>
      </c>
      <c r="J16" s="396">
        <v>179.41030000000001</v>
      </c>
      <c r="K16" s="259" t="e">
        <f t="shared" si="0"/>
        <v>#DIV/0!</v>
      </c>
      <c r="L16" s="396" t="s">
        <v>17</v>
      </c>
      <c r="M16" s="396" t="s">
        <v>372</v>
      </c>
      <c r="N16" s="128" t="s">
        <v>371</v>
      </c>
    </row>
    <row r="17" spans="1:14" ht="45" outlineLevel="1" x14ac:dyDescent="0.25">
      <c r="A17" s="127" t="s">
        <v>756</v>
      </c>
      <c r="B17" s="254" t="s">
        <v>381</v>
      </c>
      <c r="C17" s="129"/>
      <c r="D17" s="129"/>
      <c r="E17" s="129"/>
      <c r="F17" s="129"/>
      <c r="G17" s="129"/>
      <c r="H17" s="129"/>
      <c r="I17" s="396">
        <v>0.5</v>
      </c>
      <c r="J17" s="396">
        <v>179.41030000000001</v>
      </c>
      <c r="K17" s="259" t="e">
        <f t="shared" si="0"/>
        <v>#DIV/0!</v>
      </c>
      <c r="L17" s="396" t="s">
        <v>17</v>
      </c>
      <c r="M17" s="396" t="s">
        <v>372</v>
      </c>
      <c r="N17" s="128" t="s">
        <v>371</v>
      </c>
    </row>
    <row r="18" spans="1:14" ht="30" outlineLevel="1" x14ac:dyDescent="0.25">
      <c r="A18" s="127" t="s">
        <v>757</v>
      </c>
      <c r="B18" s="254" t="s">
        <v>382</v>
      </c>
      <c r="C18" s="129"/>
      <c r="D18" s="129"/>
      <c r="E18" s="129"/>
      <c r="F18" s="129"/>
      <c r="G18" s="129"/>
      <c r="H18" s="129"/>
      <c r="I18" s="396">
        <v>1</v>
      </c>
      <c r="J18" s="396">
        <v>179.41030000000001</v>
      </c>
      <c r="K18" s="259" t="e">
        <f t="shared" si="0"/>
        <v>#DIV/0!</v>
      </c>
      <c r="L18" s="396" t="s">
        <v>17</v>
      </c>
      <c r="M18" s="396" t="s">
        <v>372</v>
      </c>
      <c r="N18" s="128" t="s">
        <v>371</v>
      </c>
    </row>
    <row r="19" spans="1:14" ht="45" outlineLevel="1" x14ac:dyDescent="0.25">
      <c r="A19" s="127" t="s">
        <v>758</v>
      </c>
      <c r="B19" s="254" t="s">
        <v>383</v>
      </c>
      <c r="C19" s="129"/>
      <c r="D19" s="129"/>
      <c r="E19" s="129"/>
      <c r="F19" s="129"/>
      <c r="G19" s="129"/>
      <c r="H19" s="129"/>
      <c r="I19" s="396">
        <v>0.5</v>
      </c>
      <c r="J19" s="396">
        <v>179.41030000000001</v>
      </c>
      <c r="K19" s="259" t="e">
        <f t="shared" si="0"/>
        <v>#DIV/0!</v>
      </c>
      <c r="L19" s="396" t="s">
        <v>17</v>
      </c>
      <c r="M19" s="396" t="s">
        <v>372</v>
      </c>
      <c r="N19" s="128" t="s">
        <v>371</v>
      </c>
    </row>
    <row r="20" spans="1:14" ht="30" outlineLevel="1" x14ac:dyDescent="0.25">
      <c r="A20" s="127" t="s">
        <v>759</v>
      </c>
      <c r="B20" s="254" t="s">
        <v>384</v>
      </c>
      <c r="C20" s="129"/>
      <c r="D20" s="129"/>
      <c r="E20" s="129"/>
      <c r="F20" s="129"/>
      <c r="G20" s="129"/>
      <c r="H20" s="129"/>
      <c r="I20" s="396">
        <v>0.33</v>
      </c>
      <c r="J20" s="396">
        <v>179.41030000000001</v>
      </c>
      <c r="K20" s="259" t="e">
        <f t="shared" si="0"/>
        <v>#DIV/0!</v>
      </c>
      <c r="L20" s="396" t="s">
        <v>17</v>
      </c>
      <c r="M20" s="396" t="s">
        <v>372</v>
      </c>
      <c r="N20" s="128" t="s">
        <v>371</v>
      </c>
    </row>
    <row r="21" spans="1:14" ht="45" outlineLevel="1" x14ac:dyDescent="0.25">
      <c r="A21" s="127" t="s">
        <v>760</v>
      </c>
      <c r="B21" s="254" t="s">
        <v>385</v>
      </c>
      <c r="C21" s="129"/>
      <c r="D21" s="129"/>
      <c r="E21" s="129"/>
      <c r="F21" s="129"/>
      <c r="G21" s="129"/>
      <c r="H21" s="129"/>
      <c r="I21" s="396">
        <v>1</v>
      </c>
      <c r="J21" s="396">
        <v>179.41030000000001</v>
      </c>
      <c r="K21" s="259" t="e">
        <f t="shared" si="0"/>
        <v>#DIV/0!</v>
      </c>
      <c r="L21" s="396" t="s">
        <v>17</v>
      </c>
      <c r="M21" s="396" t="s">
        <v>372</v>
      </c>
      <c r="N21" s="128" t="s">
        <v>371</v>
      </c>
    </row>
    <row r="22" spans="1:14" ht="30" outlineLevel="1" x14ac:dyDescent="0.25">
      <c r="A22" s="127" t="s">
        <v>761</v>
      </c>
      <c r="B22" s="254" t="s">
        <v>386</v>
      </c>
      <c r="C22" s="129"/>
      <c r="D22" s="129"/>
      <c r="E22" s="129"/>
      <c r="F22" s="129"/>
      <c r="G22" s="129"/>
      <c r="H22" s="129"/>
      <c r="I22" s="396">
        <v>1</v>
      </c>
      <c r="J22" s="396">
        <v>179.41030000000001</v>
      </c>
      <c r="K22" s="259" t="e">
        <f t="shared" si="0"/>
        <v>#DIV/0!</v>
      </c>
      <c r="L22" s="396" t="s">
        <v>17</v>
      </c>
      <c r="M22" s="396" t="s">
        <v>372</v>
      </c>
      <c r="N22" s="128" t="s">
        <v>371</v>
      </c>
    </row>
    <row r="23" spans="1:14" ht="30" outlineLevel="1" x14ac:dyDescent="0.25">
      <c r="A23" s="127" t="s">
        <v>762</v>
      </c>
      <c r="B23" s="254" t="s">
        <v>387</v>
      </c>
      <c r="C23" s="129"/>
      <c r="D23" s="129"/>
      <c r="E23" s="129"/>
      <c r="F23" s="129"/>
      <c r="G23" s="129"/>
      <c r="H23" s="129"/>
      <c r="I23" s="396">
        <v>0.2</v>
      </c>
      <c r="J23" s="396">
        <v>179.41030000000001</v>
      </c>
      <c r="K23" s="259" t="e">
        <f t="shared" si="0"/>
        <v>#DIV/0!</v>
      </c>
      <c r="L23" s="396" t="s">
        <v>17</v>
      </c>
      <c r="M23" s="396" t="s">
        <v>372</v>
      </c>
      <c r="N23" s="128" t="s">
        <v>371</v>
      </c>
    </row>
    <row r="24" spans="1:14" ht="45" outlineLevel="1" x14ac:dyDescent="0.25">
      <c r="A24" s="127" t="s">
        <v>763</v>
      </c>
      <c r="B24" s="250" t="s">
        <v>442</v>
      </c>
      <c r="C24" s="129"/>
      <c r="D24" s="129"/>
      <c r="E24" s="129"/>
      <c r="F24" s="129"/>
      <c r="G24" s="129"/>
      <c r="H24" s="129"/>
      <c r="I24" s="396">
        <v>0.5</v>
      </c>
      <c r="J24" s="396">
        <v>179.41030000000001</v>
      </c>
      <c r="K24" s="259" t="e">
        <f t="shared" si="0"/>
        <v>#DIV/0!</v>
      </c>
      <c r="L24" s="396" t="s">
        <v>17</v>
      </c>
      <c r="M24" s="396" t="s">
        <v>372</v>
      </c>
      <c r="N24" s="128" t="s">
        <v>371</v>
      </c>
    </row>
    <row r="25" spans="1:14" ht="30" outlineLevel="1" x14ac:dyDescent="0.25">
      <c r="A25" s="127" t="s">
        <v>764</v>
      </c>
      <c r="B25" s="254" t="s">
        <v>388</v>
      </c>
      <c r="C25" s="129"/>
      <c r="D25" s="129"/>
      <c r="E25" s="129"/>
      <c r="F25" s="129"/>
      <c r="G25" s="129"/>
      <c r="H25" s="129"/>
      <c r="I25" s="396">
        <v>0.5</v>
      </c>
      <c r="J25" s="396">
        <v>179.41030000000001</v>
      </c>
      <c r="K25" s="259" t="e">
        <f t="shared" si="0"/>
        <v>#DIV/0!</v>
      </c>
      <c r="L25" s="396" t="s">
        <v>17</v>
      </c>
      <c r="M25" s="396" t="s">
        <v>372</v>
      </c>
      <c r="N25" s="128" t="s">
        <v>371</v>
      </c>
    </row>
    <row r="26" spans="1:14" ht="30" outlineLevel="1" x14ac:dyDescent="0.25">
      <c r="A26" s="127" t="s">
        <v>765</v>
      </c>
      <c r="B26" s="255" t="s">
        <v>548</v>
      </c>
      <c r="C26" s="130"/>
      <c r="D26" s="130"/>
      <c r="E26" s="130"/>
      <c r="F26" s="130"/>
      <c r="G26" s="130"/>
      <c r="H26" s="130"/>
      <c r="I26" s="396">
        <v>0.5</v>
      </c>
      <c r="J26" s="396">
        <v>179.41030000000001</v>
      </c>
      <c r="K26" s="259" t="e">
        <f t="shared" si="0"/>
        <v>#DIV/0!</v>
      </c>
      <c r="L26" s="256" t="s">
        <v>16</v>
      </c>
      <c r="M26" s="396" t="s">
        <v>372</v>
      </c>
      <c r="N26" s="128" t="s">
        <v>371</v>
      </c>
    </row>
    <row r="27" spans="1:14" ht="30" outlineLevel="1" x14ac:dyDescent="0.25">
      <c r="A27" s="127" t="s">
        <v>766</v>
      </c>
      <c r="B27" s="255" t="s">
        <v>550</v>
      </c>
      <c r="C27" s="130"/>
      <c r="D27" s="130"/>
      <c r="E27" s="130"/>
      <c r="F27" s="130"/>
      <c r="G27" s="130"/>
      <c r="H27" s="130"/>
      <c r="I27" s="396">
        <v>1</v>
      </c>
      <c r="J27" s="396">
        <v>179.41030000000001</v>
      </c>
      <c r="K27" s="259" t="e">
        <f t="shared" si="0"/>
        <v>#DIV/0!</v>
      </c>
      <c r="L27" s="256" t="s">
        <v>16</v>
      </c>
      <c r="M27" s="396" t="s">
        <v>372</v>
      </c>
      <c r="N27" s="128" t="s">
        <v>371</v>
      </c>
    </row>
    <row r="28" spans="1:14" ht="30" outlineLevel="1" x14ac:dyDescent="0.25">
      <c r="A28" s="127" t="s">
        <v>767</v>
      </c>
      <c r="B28" s="255" t="s">
        <v>552</v>
      </c>
      <c r="C28" s="130"/>
      <c r="D28" s="130"/>
      <c r="E28" s="130"/>
      <c r="F28" s="130"/>
      <c r="G28" s="130"/>
      <c r="H28" s="130"/>
      <c r="I28" s="396">
        <v>0.5</v>
      </c>
      <c r="J28" s="396">
        <v>179.41030000000001</v>
      </c>
      <c r="K28" s="259" t="e">
        <f t="shared" si="0"/>
        <v>#DIV/0!</v>
      </c>
      <c r="L28" s="256" t="s">
        <v>16</v>
      </c>
      <c r="M28" s="396" t="s">
        <v>372</v>
      </c>
      <c r="N28" s="128" t="s">
        <v>371</v>
      </c>
    </row>
    <row r="29" spans="1:14" ht="45" outlineLevel="1" x14ac:dyDescent="0.25">
      <c r="A29" s="127" t="s">
        <v>768</v>
      </c>
      <c r="B29" s="255" t="s">
        <v>378</v>
      </c>
      <c r="C29" s="130"/>
      <c r="D29" s="130"/>
      <c r="E29" s="130"/>
      <c r="F29" s="130"/>
      <c r="G29" s="130"/>
      <c r="H29" s="130"/>
      <c r="I29" s="396">
        <v>1</v>
      </c>
      <c r="J29" s="396">
        <v>179.41030000000001</v>
      </c>
      <c r="K29" s="259" t="e">
        <f t="shared" si="0"/>
        <v>#DIV/0!</v>
      </c>
      <c r="L29" s="256" t="s">
        <v>16</v>
      </c>
      <c r="M29" s="396" t="s">
        <v>372</v>
      </c>
      <c r="N29" s="128" t="s">
        <v>371</v>
      </c>
    </row>
    <row r="30" spans="1:14" ht="30" x14ac:dyDescent="0.25">
      <c r="A30" s="397" t="s">
        <v>337</v>
      </c>
      <c r="B30" s="397" t="s">
        <v>769</v>
      </c>
      <c r="C30" s="397" t="s">
        <v>363</v>
      </c>
      <c r="D30" s="397" t="s">
        <v>364</v>
      </c>
      <c r="E30" s="397" t="s">
        <v>745</v>
      </c>
      <c r="F30" s="397" t="s">
        <v>746</v>
      </c>
      <c r="G30" s="397" t="s">
        <v>747</v>
      </c>
      <c r="H30" s="397" t="s">
        <v>3</v>
      </c>
      <c r="I30" s="397" t="s">
        <v>543</v>
      </c>
      <c r="J30" s="397" t="s">
        <v>748</v>
      </c>
      <c r="K30" s="126" t="s">
        <v>366</v>
      </c>
      <c r="L30" s="397" t="s">
        <v>367</v>
      </c>
      <c r="M30" s="397" t="s">
        <v>1</v>
      </c>
      <c r="N30" s="397" t="s">
        <v>368</v>
      </c>
    </row>
    <row r="31" spans="1:14" ht="60" outlineLevel="1" x14ac:dyDescent="0.25">
      <c r="A31" s="256" t="s">
        <v>770</v>
      </c>
      <c r="B31" s="257" t="s">
        <v>440</v>
      </c>
      <c r="C31" s="130"/>
      <c r="D31" s="130"/>
      <c r="E31" s="130"/>
      <c r="F31" s="130"/>
      <c r="G31" s="130"/>
      <c r="H31" s="130"/>
      <c r="I31" s="396">
        <v>1</v>
      </c>
      <c r="J31" s="256">
        <v>158.84</v>
      </c>
      <c r="K31" s="259" t="e">
        <f>(((F31*E31*I31)/G31)*J31)*H31</f>
        <v>#DIV/0!</v>
      </c>
      <c r="L31" s="256" t="s">
        <v>16</v>
      </c>
      <c r="M31" s="256">
        <v>5901</v>
      </c>
      <c r="N31" s="256" t="s">
        <v>373</v>
      </c>
    </row>
    <row r="32" spans="1:14" ht="60" outlineLevel="1" x14ac:dyDescent="0.25">
      <c r="A32" s="256" t="s">
        <v>771</v>
      </c>
      <c r="B32" s="257" t="s">
        <v>389</v>
      </c>
      <c r="C32" s="130"/>
      <c r="D32" s="130"/>
      <c r="E32" s="130"/>
      <c r="F32" s="130"/>
      <c r="G32" s="130"/>
      <c r="H32" s="130"/>
      <c r="I32" s="396">
        <v>1</v>
      </c>
      <c r="J32" s="256">
        <v>165.14</v>
      </c>
      <c r="K32" s="259" t="e">
        <f t="shared" ref="K32:K40" si="1">(((F32*E32*I32)/G32)*J32)*H32</f>
        <v>#DIV/0!</v>
      </c>
      <c r="L32" s="256" t="s">
        <v>16</v>
      </c>
      <c r="M32" s="256">
        <v>83362</v>
      </c>
      <c r="N32" s="256" t="s">
        <v>373</v>
      </c>
    </row>
    <row r="33" spans="1:14" ht="45" outlineLevel="1" x14ac:dyDescent="0.25">
      <c r="A33" s="256" t="s">
        <v>772</v>
      </c>
      <c r="B33" s="258" t="s">
        <v>390</v>
      </c>
      <c r="C33" s="130"/>
      <c r="D33" s="130"/>
      <c r="E33" s="130"/>
      <c r="F33" s="130"/>
      <c r="G33" s="130"/>
      <c r="H33" s="130"/>
      <c r="I33" s="396">
        <v>1</v>
      </c>
      <c r="J33" s="256">
        <v>159.71</v>
      </c>
      <c r="K33" s="259" t="e">
        <f t="shared" si="1"/>
        <v>#DIV/0!</v>
      </c>
      <c r="L33" s="256" t="s">
        <v>16</v>
      </c>
      <c r="M33" s="256">
        <v>5811</v>
      </c>
      <c r="N33" s="256" t="s">
        <v>373</v>
      </c>
    </row>
    <row r="34" spans="1:14" ht="45" outlineLevel="1" x14ac:dyDescent="0.25">
      <c r="A34" s="256" t="s">
        <v>773</v>
      </c>
      <c r="B34" s="258" t="s">
        <v>391</v>
      </c>
      <c r="C34" s="130"/>
      <c r="D34" s="130"/>
      <c r="E34" s="130"/>
      <c r="F34" s="130"/>
      <c r="G34" s="130"/>
      <c r="H34" s="130"/>
      <c r="I34" s="396">
        <v>1</v>
      </c>
      <c r="J34" s="256">
        <v>170.83</v>
      </c>
      <c r="K34" s="259" t="e">
        <f t="shared" si="1"/>
        <v>#DIV/0!</v>
      </c>
      <c r="L34" s="256" t="s">
        <v>16</v>
      </c>
      <c r="M34" s="256">
        <v>96035</v>
      </c>
      <c r="N34" s="256" t="s">
        <v>373</v>
      </c>
    </row>
    <row r="35" spans="1:14" ht="60" outlineLevel="1" x14ac:dyDescent="0.25">
      <c r="A35" s="256" t="s">
        <v>774</v>
      </c>
      <c r="B35" s="255" t="s">
        <v>392</v>
      </c>
      <c r="C35" s="130"/>
      <c r="D35" s="130"/>
      <c r="E35" s="130"/>
      <c r="F35" s="130"/>
      <c r="G35" s="130"/>
      <c r="H35" s="130"/>
      <c r="I35" s="396">
        <v>1</v>
      </c>
      <c r="J35" s="256">
        <v>218.8</v>
      </c>
      <c r="K35" s="259" t="e">
        <f t="shared" si="1"/>
        <v>#DIV/0!</v>
      </c>
      <c r="L35" s="256" t="s">
        <v>16</v>
      </c>
      <c r="M35" s="256">
        <v>89883</v>
      </c>
      <c r="N35" s="256" t="s">
        <v>373</v>
      </c>
    </row>
    <row r="36" spans="1:14" ht="60" outlineLevel="1" x14ac:dyDescent="0.25">
      <c r="A36" s="256" t="s">
        <v>775</v>
      </c>
      <c r="B36" s="255" t="s">
        <v>393</v>
      </c>
      <c r="C36" s="130"/>
      <c r="D36" s="130"/>
      <c r="E36" s="130"/>
      <c r="F36" s="130"/>
      <c r="G36" s="130"/>
      <c r="H36" s="130"/>
      <c r="I36" s="396">
        <v>1</v>
      </c>
      <c r="J36" s="256">
        <v>194.8</v>
      </c>
      <c r="K36" s="259" t="e">
        <f t="shared" si="1"/>
        <v>#DIV/0!</v>
      </c>
      <c r="L36" s="256" t="s">
        <v>16</v>
      </c>
      <c r="M36" s="256">
        <v>89876</v>
      </c>
      <c r="N36" s="256" t="s">
        <v>373</v>
      </c>
    </row>
    <row r="37" spans="1:14" ht="60" outlineLevel="1" x14ac:dyDescent="0.25">
      <c r="A37" s="256" t="s">
        <v>776</v>
      </c>
      <c r="B37" s="255" t="s">
        <v>394</v>
      </c>
      <c r="C37" s="130"/>
      <c r="D37" s="130"/>
      <c r="E37" s="130"/>
      <c r="F37" s="130"/>
      <c r="G37" s="130"/>
      <c r="H37" s="130"/>
      <c r="I37" s="396">
        <v>1</v>
      </c>
      <c r="J37" s="256">
        <v>227.64</v>
      </c>
      <c r="K37" s="259" t="e">
        <f t="shared" si="1"/>
        <v>#DIV/0!</v>
      </c>
      <c r="L37" s="256" t="s">
        <v>16</v>
      </c>
      <c r="M37" s="256">
        <v>91645</v>
      </c>
      <c r="N37" s="256" t="s">
        <v>373</v>
      </c>
    </row>
    <row r="38" spans="1:14" ht="60" outlineLevel="1" x14ac:dyDescent="0.25">
      <c r="A38" s="256" t="s">
        <v>777</v>
      </c>
      <c r="B38" s="255" t="s">
        <v>549</v>
      </c>
      <c r="C38" s="130"/>
      <c r="D38" s="130"/>
      <c r="E38" s="130"/>
      <c r="F38" s="130"/>
      <c r="G38" s="130"/>
      <c r="H38" s="130"/>
      <c r="I38" s="396">
        <v>1</v>
      </c>
      <c r="J38" s="256">
        <v>132.07</v>
      </c>
      <c r="K38" s="259" t="e">
        <f t="shared" si="1"/>
        <v>#DIV/0!</v>
      </c>
      <c r="L38" s="256" t="s">
        <v>16</v>
      </c>
      <c r="M38" s="256" t="s">
        <v>554</v>
      </c>
      <c r="N38" s="256" t="s">
        <v>373</v>
      </c>
    </row>
    <row r="39" spans="1:14" ht="60" outlineLevel="1" x14ac:dyDescent="0.25">
      <c r="A39" s="256" t="s">
        <v>778</v>
      </c>
      <c r="B39" s="255" t="s">
        <v>551</v>
      </c>
      <c r="C39" s="130"/>
      <c r="D39" s="130"/>
      <c r="E39" s="130"/>
      <c r="F39" s="130"/>
      <c r="G39" s="130"/>
      <c r="H39" s="130"/>
      <c r="I39" s="396">
        <v>1</v>
      </c>
      <c r="J39" s="256">
        <v>164.2</v>
      </c>
      <c r="K39" s="259" t="e">
        <f t="shared" si="1"/>
        <v>#DIV/0!</v>
      </c>
      <c r="L39" s="256" t="s">
        <v>16</v>
      </c>
      <c r="M39" s="256" t="s">
        <v>555</v>
      </c>
      <c r="N39" s="256" t="s">
        <v>373</v>
      </c>
    </row>
    <row r="40" spans="1:14" ht="60" outlineLevel="1" x14ac:dyDescent="0.25">
      <c r="A40" s="256" t="s">
        <v>779</v>
      </c>
      <c r="B40" s="255" t="s">
        <v>557</v>
      </c>
      <c r="C40" s="130"/>
      <c r="D40" s="130"/>
      <c r="E40" s="130"/>
      <c r="F40" s="130"/>
      <c r="G40" s="130"/>
      <c r="H40" s="130"/>
      <c r="I40" s="396">
        <v>1</v>
      </c>
      <c r="J40" s="256">
        <v>202.84</v>
      </c>
      <c r="K40" s="259" t="e">
        <f t="shared" si="1"/>
        <v>#DIV/0!</v>
      </c>
      <c r="L40" s="256" t="s">
        <v>16</v>
      </c>
      <c r="M40" s="256" t="s">
        <v>556</v>
      </c>
      <c r="N40" s="256" t="s">
        <v>373</v>
      </c>
    </row>
    <row r="41" spans="1:14" x14ac:dyDescent="0.25">
      <c r="A41" s="436" t="s">
        <v>50</v>
      </c>
      <c r="B41" s="445"/>
      <c r="C41" s="445"/>
      <c r="D41" s="445"/>
      <c r="E41" s="445"/>
      <c r="F41" s="445"/>
      <c r="G41" s="445"/>
      <c r="H41" s="445"/>
      <c r="I41" s="445"/>
      <c r="J41" s="445"/>
      <c r="K41" s="260" t="e">
        <f>SUM(K10:K40)</f>
        <v>#DIV/0!</v>
      </c>
      <c r="L41" s="261"/>
      <c r="M41" s="261"/>
      <c r="N41" s="261"/>
    </row>
    <row r="42" spans="1:14" ht="46.5" customHeight="1" x14ac:dyDescent="0.25">
      <c r="A42" s="394" t="s">
        <v>780</v>
      </c>
      <c r="B42" s="445"/>
      <c r="C42" s="445"/>
      <c r="D42" s="445"/>
      <c r="E42" s="445"/>
      <c r="F42" s="445"/>
      <c r="G42" s="445"/>
      <c r="H42" s="445"/>
      <c r="I42" s="445"/>
      <c r="J42" s="445"/>
      <c r="K42" s="445"/>
      <c r="L42" s="445"/>
      <c r="M42" s="445"/>
      <c r="N42" s="445"/>
    </row>
    <row r="43" spans="1:14" ht="24.75" customHeight="1" x14ac:dyDescent="0.25">
      <c r="A43" s="131" t="s">
        <v>395</v>
      </c>
      <c r="B43" s="446" t="s">
        <v>454</v>
      </c>
      <c r="C43" s="446"/>
      <c r="D43" s="446"/>
      <c r="E43" s="446"/>
      <c r="F43" s="446"/>
      <c r="G43" s="446"/>
      <c r="H43" s="446"/>
      <c r="I43" s="446"/>
      <c r="J43" s="446"/>
      <c r="K43" s="446"/>
      <c r="L43" s="446"/>
      <c r="M43" s="446"/>
      <c r="N43" s="446"/>
    </row>
    <row r="44" spans="1:14" ht="36.75" customHeight="1" x14ac:dyDescent="0.25">
      <c r="A44" s="131" t="s">
        <v>396</v>
      </c>
      <c r="B44" s="446" t="s">
        <v>546</v>
      </c>
      <c r="C44" s="446"/>
      <c r="D44" s="446"/>
      <c r="E44" s="446"/>
      <c r="F44" s="446"/>
      <c r="G44" s="446"/>
      <c r="H44" s="446"/>
      <c r="I44" s="446"/>
      <c r="J44" s="446"/>
      <c r="K44" s="446"/>
      <c r="L44" s="446"/>
      <c r="M44" s="446"/>
      <c r="N44" s="446"/>
    </row>
    <row r="45" spans="1:14" ht="46.5" customHeight="1" x14ac:dyDescent="0.25">
      <c r="A45" s="131" t="s">
        <v>397</v>
      </c>
      <c r="B45" s="446" t="s">
        <v>547</v>
      </c>
      <c r="C45" s="446"/>
      <c r="D45" s="446"/>
      <c r="E45" s="446"/>
      <c r="F45" s="446"/>
      <c r="G45" s="446"/>
      <c r="H45" s="446"/>
      <c r="I45" s="446"/>
      <c r="J45" s="446"/>
      <c r="K45" s="446"/>
      <c r="L45" s="446"/>
      <c r="M45" s="446"/>
      <c r="N45" s="446"/>
    </row>
    <row r="46" spans="1:14" ht="29.25" customHeight="1" x14ac:dyDescent="0.25">
      <c r="A46" s="447"/>
      <c r="B46" s="447"/>
      <c r="C46" s="447"/>
      <c r="D46" s="447"/>
      <c r="E46" s="447"/>
      <c r="F46" s="447"/>
      <c r="G46" s="447"/>
      <c r="H46" s="447"/>
      <c r="I46" s="447"/>
      <c r="J46" s="447"/>
      <c r="K46" s="447"/>
      <c r="L46" s="447"/>
      <c r="M46" s="447"/>
      <c r="N46" s="447"/>
    </row>
    <row r="47" spans="1:14" ht="90" customHeight="1" x14ac:dyDescent="0.25">
      <c r="A47" s="431" t="s">
        <v>587</v>
      </c>
      <c r="B47" s="431"/>
      <c r="C47" s="431"/>
      <c r="D47" s="431"/>
      <c r="E47" s="431"/>
      <c r="F47" s="431"/>
      <c r="G47" s="431"/>
      <c r="H47" s="431"/>
      <c r="I47" s="431"/>
      <c r="J47" s="431"/>
      <c r="K47" s="431"/>
      <c r="L47" s="431"/>
      <c r="M47" s="431"/>
      <c r="N47" s="431"/>
    </row>
    <row r="48" spans="1:14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5"/>
      <c r="L48" s="4"/>
      <c r="M48" s="4"/>
      <c r="N48" s="4"/>
    </row>
    <row r="49" spans="1:14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5"/>
      <c r="L49" s="4"/>
      <c r="M49" s="4"/>
      <c r="N49" s="4"/>
    </row>
    <row r="50" spans="1:14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5"/>
      <c r="L50" s="4"/>
      <c r="M50" s="4"/>
      <c r="N50" s="4"/>
    </row>
    <row r="51" spans="1:14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5"/>
      <c r="L51" s="4"/>
      <c r="M51" s="4"/>
      <c r="N51" s="4"/>
    </row>
    <row r="52" spans="1:14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5"/>
      <c r="L52" s="4"/>
      <c r="M52" s="4"/>
      <c r="N52" s="4"/>
    </row>
    <row r="53" spans="1:14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5"/>
      <c r="L53" s="4"/>
      <c r="M53" s="4"/>
      <c r="N53" s="4"/>
    </row>
    <row r="54" spans="1:14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5"/>
      <c r="L54" s="4"/>
      <c r="M54" s="4"/>
      <c r="N54" s="4"/>
    </row>
    <row r="55" spans="1:14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5"/>
      <c r="L55" s="4"/>
      <c r="M55" s="4"/>
      <c r="N55" s="4"/>
    </row>
    <row r="56" spans="1:14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5"/>
      <c r="L56" s="4"/>
      <c r="M56" s="4"/>
      <c r="N56" s="4"/>
    </row>
    <row r="57" spans="1:14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5"/>
      <c r="L57" s="4"/>
      <c r="M57" s="4"/>
      <c r="N57" s="4"/>
    </row>
    <row r="58" spans="1:14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5"/>
      <c r="L58" s="4"/>
      <c r="M58" s="4"/>
      <c r="N58" s="4"/>
    </row>
    <row r="59" spans="1:14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5"/>
      <c r="L59" s="4"/>
      <c r="M59" s="4"/>
      <c r="N59" s="4"/>
    </row>
    <row r="60" spans="1:14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5"/>
      <c r="L60" s="4"/>
      <c r="M60" s="4"/>
      <c r="N60" s="4"/>
    </row>
    <row r="61" spans="1:14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5"/>
      <c r="L61" s="4"/>
      <c r="M61" s="4"/>
      <c r="N61" s="4"/>
    </row>
    <row r="62" spans="1:14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5"/>
      <c r="L62" s="4"/>
      <c r="M62" s="4"/>
      <c r="N62" s="4"/>
    </row>
    <row r="63" spans="1:14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5"/>
      <c r="L63" s="4"/>
      <c r="M63" s="4"/>
      <c r="N63" s="4"/>
    </row>
    <row r="64" spans="1:14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5"/>
      <c r="L64" s="4"/>
      <c r="M64" s="4"/>
      <c r="N64" s="4"/>
    </row>
    <row r="65" spans="1:14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5"/>
      <c r="L65" s="4"/>
      <c r="M65" s="4"/>
      <c r="N65" s="4"/>
    </row>
    <row r="66" spans="1:14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5"/>
      <c r="L66" s="4"/>
      <c r="M66" s="4"/>
      <c r="N66" s="4"/>
    </row>
    <row r="67" spans="1:14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5"/>
      <c r="L67" s="4"/>
      <c r="M67" s="4"/>
      <c r="N67" s="4"/>
    </row>
    <row r="68" spans="1:14" s="3" customForma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5"/>
      <c r="L68" s="4"/>
      <c r="M68" s="4"/>
      <c r="N68" s="4"/>
    </row>
    <row r="69" spans="1:14" s="3" customForma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5"/>
      <c r="L69" s="4"/>
      <c r="M69" s="4"/>
      <c r="N69" s="4"/>
    </row>
    <row r="70" spans="1:14" s="3" customFormat="1" ht="21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5"/>
      <c r="L70" s="4"/>
      <c r="M70" s="4"/>
      <c r="N70" s="4"/>
    </row>
    <row r="71" spans="1:14" s="3" customForma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5"/>
      <c r="L71" s="4"/>
      <c r="M71" s="4"/>
      <c r="N71" s="4"/>
    </row>
    <row r="72" spans="1:14" s="3" customForma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5"/>
      <c r="L72" s="4"/>
      <c r="M72" s="4"/>
      <c r="N72" s="4"/>
    </row>
    <row r="73" spans="1:14" s="3" customForma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5"/>
      <c r="L73" s="4"/>
      <c r="M73" s="4"/>
      <c r="N73" s="4"/>
    </row>
    <row r="74" spans="1:14" ht="64.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5"/>
      <c r="L74" s="4"/>
      <c r="M74" s="4"/>
      <c r="N74" s="4"/>
    </row>
    <row r="75" spans="1:14" s="3" customForma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5"/>
      <c r="L75" s="4"/>
      <c r="M75" s="4"/>
      <c r="N75" s="4"/>
    </row>
    <row r="76" spans="1:14" s="3" customForma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5"/>
      <c r="L76" s="4"/>
      <c r="M76" s="4"/>
      <c r="N76" s="4"/>
    </row>
    <row r="77" spans="1:14" s="3" customForma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5"/>
      <c r="L77" s="4"/>
      <c r="M77" s="4"/>
      <c r="N77" s="4"/>
    </row>
    <row r="78" spans="1:14" s="3" customForma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5"/>
      <c r="L78" s="4"/>
      <c r="M78" s="4"/>
      <c r="N78" s="4"/>
    </row>
    <row r="79" spans="1:14" s="3" customForma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5"/>
      <c r="L79" s="4"/>
      <c r="M79" s="4"/>
      <c r="N79" s="4"/>
    </row>
    <row r="80" spans="1:14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5"/>
      <c r="L80" s="4"/>
      <c r="M80" s="4"/>
      <c r="N80" s="4"/>
    </row>
    <row r="81" spans="1:15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5"/>
      <c r="L81" s="4"/>
      <c r="M81" s="4"/>
      <c r="N81" s="4"/>
    </row>
    <row r="82" spans="1:15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5"/>
      <c r="L82" s="4"/>
      <c r="M82" s="4"/>
      <c r="N82" s="4"/>
    </row>
    <row r="83" spans="1:15" ht="19.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5"/>
      <c r="L83" s="4"/>
      <c r="M83" s="4"/>
      <c r="N83" s="4"/>
    </row>
    <row r="84" spans="1:15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5"/>
      <c r="L84" s="4"/>
      <c r="M84" s="4"/>
      <c r="N84" s="4"/>
    </row>
    <row r="85" spans="1:15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5"/>
      <c r="L85" s="4"/>
      <c r="M85" s="4"/>
      <c r="N85" s="4"/>
    </row>
    <row r="86" spans="1:15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5"/>
      <c r="L86" s="4"/>
      <c r="M86" s="4"/>
      <c r="N86" s="4"/>
    </row>
    <row r="87" spans="1:15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5"/>
      <c r="L87" s="4"/>
      <c r="M87" s="4"/>
      <c r="N87" s="4"/>
    </row>
    <row r="88" spans="1:15" s="3" customForma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5"/>
      <c r="L88" s="4"/>
      <c r="M88" s="4"/>
      <c r="N88" s="4"/>
    </row>
    <row r="89" spans="1:15" s="3" customForma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5"/>
      <c r="L89" s="4"/>
      <c r="M89" s="4"/>
      <c r="N89" s="4"/>
    </row>
    <row r="90" spans="1:15" s="3" customForma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5"/>
      <c r="L90" s="4"/>
      <c r="M90" s="4"/>
      <c r="N90" s="4"/>
    </row>
    <row r="91" spans="1:15" s="3" customForma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5"/>
      <c r="L91" s="4"/>
      <c r="M91" s="4"/>
      <c r="N91" s="4"/>
    </row>
    <row r="92" spans="1:15" s="3" customForma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5"/>
      <c r="L92" s="4"/>
      <c r="M92" s="4"/>
      <c r="N92" s="4"/>
    </row>
    <row r="93" spans="1:15" s="3" customForma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5"/>
      <c r="L93" s="4"/>
      <c r="M93" s="4"/>
      <c r="N93" s="4"/>
    </row>
    <row r="94" spans="1:15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5"/>
      <c r="L94" s="4"/>
      <c r="M94" s="4"/>
      <c r="N94" s="4"/>
      <c r="O94" s="2" t="s">
        <v>553</v>
      </c>
    </row>
    <row r="95" spans="1:15" s="3" customForma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5"/>
      <c r="L95" s="4"/>
      <c r="M95" s="4"/>
      <c r="N95" s="4"/>
    </row>
    <row r="96" spans="1:15" s="3" customForma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5"/>
      <c r="L96" s="4"/>
      <c r="M96" s="4"/>
      <c r="N96" s="4"/>
    </row>
    <row r="97" spans="1:15" s="3" customForma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5"/>
      <c r="L97" s="4"/>
      <c r="M97" s="4"/>
      <c r="N97" s="4"/>
    </row>
    <row r="98" spans="1:15" s="3" customForma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5"/>
      <c r="L98" s="4"/>
      <c r="M98" s="4"/>
      <c r="N98" s="4"/>
    </row>
    <row r="99" spans="1:15" s="3" customForma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5"/>
      <c r="L99" s="4"/>
      <c r="M99" s="4"/>
      <c r="N99" s="4"/>
    </row>
    <row r="100" spans="1:15" s="3" customForma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5"/>
      <c r="L100" s="4"/>
      <c r="M100" s="4"/>
      <c r="N100" s="4"/>
    </row>
    <row r="101" spans="1:15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5"/>
      <c r="L101" s="4"/>
      <c r="M101" s="4"/>
      <c r="N101" s="4"/>
      <c r="O101" s="2" t="s">
        <v>553</v>
      </c>
    </row>
    <row r="102" spans="1:15" s="3" customForma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5"/>
      <c r="L102" s="4"/>
      <c r="M102" s="4"/>
      <c r="N102" s="4"/>
    </row>
    <row r="103" spans="1:15" s="3" customForma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5"/>
      <c r="L103" s="4"/>
      <c r="M103" s="4"/>
      <c r="N103" s="4"/>
    </row>
    <row r="104" spans="1:15" s="3" customForma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5"/>
      <c r="L104" s="4"/>
      <c r="M104" s="4"/>
      <c r="N104" s="4"/>
    </row>
    <row r="105" spans="1:15" s="3" customForma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5"/>
      <c r="L105" s="4"/>
      <c r="M105" s="4"/>
      <c r="N105" s="4"/>
    </row>
    <row r="106" spans="1:15" s="3" customForma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5"/>
      <c r="L106" s="4"/>
      <c r="M106" s="4"/>
      <c r="N106" s="4"/>
    </row>
    <row r="107" spans="1:15" s="3" customForma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5"/>
      <c r="L107" s="4"/>
      <c r="M107" s="4"/>
      <c r="N107" s="4"/>
    </row>
    <row r="108" spans="1:15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5"/>
      <c r="L108" s="4"/>
      <c r="M108" s="4"/>
      <c r="N108" s="4"/>
    </row>
    <row r="109" spans="1:15" s="3" customForma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5"/>
      <c r="L109" s="4"/>
      <c r="M109" s="4"/>
      <c r="N109" s="4"/>
    </row>
    <row r="110" spans="1:15" s="3" customForma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5"/>
      <c r="L110" s="4"/>
      <c r="M110" s="4"/>
      <c r="N110" s="4"/>
    </row>
    <row r="111" spans="1:15" s="3" customForma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5"/>
      <c r="L111" s="4"/>
      <c r="M111" s="4"/>
      <c r="N111" s="4"/>
    </row>
    <row r="112" spans="1:15" s="3" customForma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5"/>
      <c r="L112" s="4"/>
      <c r="M112" s="4"/>
      <c r="N112" s="4"/>
    </row>
    <row r="113" spans="1:14" s="3" customForma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5"/>
      <c r="L113" s="4"/>
      <c r="M113" s="4"/>
      <c r="N113" s="4"/>
    </row>
    <row r="114" spans="1:14" s="3" customForma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5"/>
      <c r="L114" s="4"/>
      <c r="M114" s="4"/>
      <c r="N114" s="4"/>
    </row>
    <row r="115" spans="1:14" collapsed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5"/>
      <c r="L115" s="4"/>
      <c r="M115" s="4"/>
      <c r="N115" s="4"/>
    </row>
    <row r="116" spans="1:14" hidden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5"/>
      <c r="L116" s="4"/>
      <c r="M116" s="4"/>
      <c r="N116" s="4"/>
    </row>
    <row r="117" spans="1:14" hidden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5"/>
      <c r="L117" s="4"/>
      <c r="M117" s="4"/>
      <c r="N117" s="4"/>
    </row>
    <row r="118" spans="1:14" hidden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5"/>
      <c r="L118" s="4"/>
      <c r="M118" s="4"/>
      <c r="N118" s="4"/>
    </row>
    <row r="119" spans="1:14" hidden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5"/>
      <c r="L119" s="4"/>
      <c r="M119" s="4"/>
      <c r="N119" s="4"/>
    </row>
    <row r="120" spans="1:14" collapsed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5"/>
      <c r="L120" s="4"/>
      <c r="M120" s="4"/>
      <c r="N120" s="4"/>
    </row>
    <row r="121" spans="1:14" hidden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5"/>
      <c r="L121" s="4"/>
      <c r="M121" s="4"/>
      <c r="N121" s="4"/>
    </row>
    <row r="122" spans="1:14" hidden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5"/>
      <c r="L122" s="4"/>
      <c r="M122" s="4"/>
      <c r="N122" s="4"/>
    </row>
    <row r="123" spans="1:14" hidden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5"/>
      <c r="L123" s="4"/>
      <c r="M123" s="4"/>
      <c r="N123" s="4"/>
    </row>
    <row r="124" spans="1:14" hidden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5"/>
      <c r="L124" s="4"/>
      <c r="M124" s="4"/>
      <c r="N124" s="4"/>
    </row>
    <row r="125" spans="1:14" hidden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5"/>
      <c r="L125" s="4"/>
      <c r="M125" s="4"/>
      <c r="N125" s="4"/>
    </row>
    <row r="126" spans="1:14" hidden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5"/>
      <c r="L126" s="4"/>
      <c r="M126" s="4"/>
      <c r="N126" s="4"/>
    </row>
    <row r="127" spans="1:14" collapsed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5"/>
      <c r="L127" s="4"/>
      <c r="M127" s="4"/>
      <c r="N127" s="4"/>
    </row>
    <row r="128" spans="1:14" hidden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5"/>
      <c r="L128" s="4"/>
      <c r="M128" s="4"/>
      <c r="N128" s="4"/>
    </row>
    <row r="129" spans="1:14" hidden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5"/>
      <c r="L129" s="4"/>
      <c r="M129" s="4"/>
      <c r="N129" s="4"/>
    </row>
    <row r="130" spans="1:14" hidden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5"/>
      <c r="L130" s="4"/>
      <c r="M130" s="4"/>
      <c r="N130" s="4"/>
    </row>
    <row r="131" spans="1:14" hidden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5"/>
      <c r="L131" s="4"/>
      <c r="M131" s="4"/>
      <c r="N131" s="4"/>
    </row>
    <row r="132" spans="1:14" hidden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5"/>
      <c r="L132" s="4"/>
      <c r="M132" s="4"/>
      <c r="N132" s="4"/>
    </row>
    <row r="133" spans="1:14" hidden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5"/>
      <c r="L133" s="4"/>
      <c r="M133" s="4"/>
      <c r="N133" s="4"/>
    </row>
    <row r="134" spans="1:14" collapsed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5"/>
      <c r="L134" s="4"/>
      <c r="M134" s="4"/>
      <c r="N134" s="4"/>
    </row>
    <row r="135" spans="1:14" hidden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5"/>
      <c r="L135" s="4"/>
      <c r="M135" s="4"/>
      <c r="N135" s="4"/>
    </row>
    <row r="136" spans="1:14" hidden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5"/>
      <c r="L136" s="4"/>
      <c r="M136" s="4"/>
      <c r="N136" s="4"/>
    </row>
    <row r="137" spans="1:14" hidden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5"/>
      <c r="L137" s="4"/>
      <c r="M137" s="4"/>
      <c r="N137" s="4"/>
    </row>
    <row r="138" spans="1:14" hidden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5"/>
      <c r="L138" s="4"/>
      <c r="M138" s="4"/>
      <c r="N138" s="4"/>
    </row>
    <row r="139" spans="1:14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5"/>
      <c r="L139" s="4"/>
      <c r="M139" s="4"/>
      <c r="N139" s="4"/>
    </row>
    <row r="140" spans="1:14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5"/>
      <c r="L140" s="4"/>
      <c r="M140" s="4"/>
      <c r="N140" s="4"/>
    </row>
    <row r="141" spans="1:14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5"/>
      <c r="L141" s="4"/>
      <c r="M141" s="4"/>
      <c r="N141" s="4"/>
    </row>
    <row r="142" spans="1:14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5"/>
      <c r="L142" s="4"/>
      <c r="M142" s="4"/>
      <c r="N142" s="4"/>
    </row>
    <row r="143" spans="1:14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5"/>
      <c r="L143" s="4"/>
      <c r="M143" s="4"/>
      <c r="N143" s="4"/>
    </row>
    <row r="144" spans="1:14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5"/>
      <c r="L144" s="4"/>
      <c r="M144" s="4"/>
      <c r="N144" s="4"/>
    </row>
    <row r="145" spans="1:14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5"/>
      <c r="L145" s="4"/>
      <c r="M145" s="4"/>
      <c r="N145" s="4"/>
    </row>
    <row r="146" spans="1:14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5"/>
      <c r="L146" s="4"/>
      <c r="M146" s="4"/>
      <c r="N146" s="4"/>
    </row>
    <row r="147" spans="1:14" ht="32.2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5"/>
      <c r="L147" s="4"/>
      <c r="M147" s="4"/>
      <c r="N147" s="4"/>
    </row>
    <row r="148" spans="1:14" ht="32.2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5"/>
      <c r="L148" s="4"/>
      <c r="M148" s="4"/>
      <c r="N148" s="4"/>
    </row>
    <row r="149" spans="1:14" ht="35.2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5"/>
      <c r="L149" s="4"/>
      <c r="M149" s="4"/>
      <c r="N149" s="4"/>
    </row>
    <row r="150" spans="1:14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5"/>
      <c r="L150" s="4"/>
      <c r="M150" s="4"/>
      <c r="N150" s="4"/>
    </row>
    <row r="151" spans="1:14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5"/>
      <c r="L151" s="4"/>
      <c r="M151" s="4"/>
      <c r="N151" s="4"/>
    </row>
    <row r="152" spans="1:14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5"/>
      <c r="L152" s="4"/>
      <c r="M152" s="4"/>
      <c r="N152" s="4"/>
    </row>
    <row r="153" spans="1:14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5"/>
      <c r="L153" s="4"/>
      <c r="M153" s="4"/>
      <c r="N153" s="4"/>
    </row>
    <row r="154" spans="1:14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5"/>
      <c r="L154" s="4"/>
      <c r="M154" s="4"/>
      <c r="N154" s="4"/>
    </row>
    <row r="155" spans="1:14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5"/>
      <c r="L155" s="4"/>
      <c r="M155" s="4"/>
      <c r="N155" s="4"/>
    </row>
    <row r="156" spans="1:14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5"/>
      <c r="L156" s="4"/>
      <c r="M156" s="4"/>
      <c r="N156" s="4"/>
    </row>
    <row r="157" spans="1:14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5"/>
      <c r="L157" s="4"/>
      <c r="M157" s="4"/>
      <c r="N157" s="4"/>
    </row>
    <row r="158" spans="1:14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5"/>
      <c r="L158" s="4"/>
      <c r="M158" s="4"/>
      <c r="N158" s="4"/>
    </row>
    <row r="159" spans="1:14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5"/>
      <c r="L159" s="4"/>
      <c r="M159" s="4"/>
      <c r="N159" s="4"/>
    </row>
    <row r="160" spans="1:14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5"/>
      <c r="L160" s="4"/>
      <c r="M160" s="4"/>
      <c r="N160" s="4"/>
    </row>
    <row r="161" spans="1:14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5"/>
      <c r="L161" s="4"/>
      <c r="M161" s="4"/>
      <c r="N161" s="4"/>
    </row>
    <row r="162" spans="1:14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5"/>
      <c r="L162" s="4"/>
      <c r="M162" s="4"/>
      <c r="N162" s="4"/>
    </row>
    <row r="163" spans="1:14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5"/>
      <c r="L163" s="4"/>
      <c r="M163" s="4"/>
      <c r="N163" s="4"/>
    </row>
    <row r="164" spans="1:14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5"/>
      <c r="L164" s="4"/>
      <c r="M164" s="4"/>
      <c r="N164" s="4"/>
    </row>
    <row r="165" spans="1:14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5"/>
      <c r="L165" s="4"/>
      <c r="M165" s="4"/>
      <c r="N165" s="4"/>
    </row>
    <row r="166" spans="1:14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5"/>
      <c r="L166" s="4"/>
      <c r="M166" s="4"/>
      <c r="N166" s="4"/>
    </row>
    <row r="167" spans="1:14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5"/>
      <c r="L167" s="4"/>
      <c r="M167" s="4"/>
      <c r="N167" s="4"/>
    </row>
    <row r="168" spans="1:14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5"/>
      <c r="L168" s="4"/>
      <c r="M168" s="4"/>
      <c r="N168" s="4"/>
    </row>
    <row r="169" spans="1:14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5"/>
      <c r="L169" s="4"/>
      <c r="M169" s="4"/>
      <c r="N169" s="4"/>
    </row>
    <row r="170" spans="1:14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5"/>
      <c r="L170" s="4"/>
      <c r="M170" s="4"/>
      <c r="N170" s="4"/>
    </row>
    <row r="171" spans="1:14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5"/>
      <c r="L171" s="4"/>
      <c r="M171" s="4"/>
      <c r="N171" s="4"/>
    </row>
    <row r="172" spans="1:14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5"/>
      <c r="L172" s="4"/>
      <c r="M172" s="4"/>
      <c r="N172" s="4"/>
    </row>
    <row r="173" spans="1:14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5"/>
      <c r="L173" s="4"/>
      <c r="M173" s="4"/>
      <c r="N173" s="4"/>
    </row>
    <row r="174" spans="1:14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5"/>
      <c r="L174" s="4"/>
      <c r="M174" s="4"/>
      <c r="N174" s="4"/>
    </row>
    <row r="175" spans="1:14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5"/>
      <c r="L175" s="4"/>
      <c r="M175" s="4"/>
      <c r="N175" s="4"/>
    </row>
    <row r="176" spans="1:14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5"/>
      <c r="L176" s="4"/>
      <c r="M176" s="4"/>
      <c r="N176" s="4"/>
    </row>
    <row r="177" spans="1:14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5"/>
      <c r="L177" s="4"/>
      <c r="M177" s="4"/>
      <c r="N177" s="4"/>
    </row>
    <row r="178" spans="1:14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5"/>
      <c r="L178" s="4"/>
      <c r="M178" s="4"/>
      <c r="N178" s="4"/>
    </row>
    <row r="179" spans="1:14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5"/>
      <c r="L179" s="4"/>
      <c r="M179" s="4"/>
      <c r="N179" s="4"/>
    </row>
    <row r="180" spans="1:14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5"/>
      <c r="L180" s="4"/>
      <c r="M180" s="4"/>
      <c r="N180" s="4"/>
    </row>
    <row r="181" spans="1:14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5"/>
      <c r="L181" s="4"/>
      <c r="M181" s="4"/>
      <c r="N181" s="4"/>
    </row>
    <row r="182" spans="1:14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5"/>
      <c r="L182" s="4"/>
      <c r="M182" s="4"/>
      <c r="N182" s="4"/>
    </row>
    <row r="183" spans="1:14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5"/>
      <c r="L183" s="4"/>
      <c r="M183" s="4"/>
      <c r="N183" s="4"/>
    </row>
    <row r="184" spans="1:14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5"/>
      <c r="L184" s="4"/>
      <c r="M184" s="4"/>
      <c r="N184" s="4"/>
    </row>
    <row r="185" spans="1:14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5"/>
      <c r="L185" s="4"/>
      <c r="M185" s="4"/>
      <c r="N185" s="4"/>
    </row>
    <row r="186" spans="1:14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5"/>
      <c r="L186" s="4"/>
      <c r="M186" s="4"/>
      <c r="N186" s="4"/>
    </row>
    <row r="187" spans="1:14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5"/>
      <c r="L187" s="4"/>
      <c r="M187" s="4"/>
      <c r="N187" s="4"/>
    </row>
    <row r="188" spans="1:14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5"/>
      <c r="L188" s="4"/>
      <c r="M188" s="4"/>
      <c r="N188" s="4"/>
    </row>
    <row r="189" spans="1:14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5"/>
      <c r="L189" s="4"/>
      <c r="M189" s="4"/>
      <c r="N189" s="4"/>
    </row>
    <row r="190" spans="1:14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5"/>
      <c r="L190" s="4"/>
      <c r="M190" s="4"/>
      <c r="N190" s="4"/>
    </row>
    <row r="191" spans="1:14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5"/>
      <c r="L191" s="4"/>
      <c r="M191" s="4"/>
      <c r="N191" s="4"/>
    </row>
    <row r="192" spans="1:14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5"/>
      <c r="L192" s="4"/>
      <c r="M192" s="4"/>
      <c r="N192" s="4"/>
    </row>
    <row r="193" spans="1:14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5"/>
      <c r="L193" s="4"/>
      <c r="M193" s="4"/>
      <c r="N193" s="4"/>
    </row>
    <row r="194" spans="1:14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5"/>
      <c r="L194" s="4"/>
      <c r="M194" s="4"/>
      <c r="N194" s="4"/>
    </row>
    <row r="195" spans="1:14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5"/>
      <c r="L195" s="4"/>
      <c r="M195" s="4"/>
      <c r="N195" s="4"/>
    </row>
    <row r="196" spans="1:14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5"/>
      <c r="L196" s="4"/>
      <c r="M196" s="4"/>
      <c r="N196" s="4"/>
    </row>
    <row r="197" spans="1:14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5"/>
      <c r="L197" s="4"/>
      <c r="M197" s="4"/>
      <c r="N197" s="4"/>
    </row>
    <row r="198" spans="1:14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5"/>
      <c r="L198" s="4"/>
      <c r="M198" s="4"/>
      <c r="N198" s="4"/>
    </row>
    <row r="199" spans="1:14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5"/>
      <c r="L199" s="4"/>
      <c r="M199" s="4"/>
      <c r="N199" s="4"/>
    </row>
    <row r="200" spans="1:14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5"/>
      <c r="L200" s="4"/>
      <c r="M200" s="4"/>
      <c r="N200" s="4"/>
    </row>
    <row r="201" spans="1:14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5"/>
      <c r="L201" s="4"/>
      <c r="M201" s="4"/>
      <c r="N201" s="4"/>
    </row>
    <row r="202" spans="1:14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5"/>
      <c r="L202" s="4"/>
      <c r="M202" s="4"/>
      <c r="N202" s="4"/>
    </row>
    <row r="203" spans="1:14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5"/>
      <c r="L203" s="4"/>
      <c r="M203" s="4"/>
      <c r="N203" s="4"/>
    </row>
    <row r="204" spans="1:14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5"/>
      <c r="L204" s="4"/>
      <c r="M204" s="4"/>
      <c r="N204" s="4"/>
    </row>
    <row r="205" spans="1:14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5"/>
      <c r="L205" s="4"/>
      <c r="M205" s="4"/>
      <c r="N205" s="4"/>
    </row>
    <row r="206" spans="1:14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5"/>
      <c r="L206" s="4"/>
      <c r="M206" s="4"/>
      <c r="N206" s="4"/>
    </row>
    <row r="207" spans="1:14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5"/>
      <c r="L207" s="4"/>
      <c r="M207" s="4"/>
      <c r="N207" s="4"/>
    </row>
    <row r="208" spans="1:14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5"/>
      <c r="L208" s="4"/>
      <c r="M208" s="4"/>
      <c r="N208" s="4"/>
    </row>
    <row r="209" spans="1:14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5"/>
      <c r="L209" s="4"/>
      <c r="M209" s="4"/>
      <c r="N209" s="4"/>
    </row>
    <row r="210" spans="1:14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5"/>
      <c r="L210" s="4"/>
      <c r="M210" s="4"/>
      <c r="N210" s="4"/>
    </row>
    <row r="211" spans="1:14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5"/>
      <c r="L211" s="4"/>
      <c r="M211" s="4"/>
      <c r="N211" s="4"/>
    </row>
    <row r="212" spans="1:14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5"/>
      <c r="L212" s="4"/>
      <c r="M212" s="4"/>
      <c r="N212" s="4"/>
    </row>
    <row r="213" spans="1:14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5"/>
      <c r="L213" s="4"/>
      <c r="M213" s="4"/>
      <c r="N213" s="4"/>
    </row>
    <row r="214" spans="1:14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5"/>
      <c r="L214" s="4"/>
      <c r="M214" s="4"/>
      <c r="N214" s="4"/>
    </row>
    <row r="215" spans="1:14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5"/>
      <c r="L215" s="4"/>
      <c r="M215" s="4"/>
      <c r="N215" s="4"/>
    </row>
    <row r="216" spans="1:14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5"/>
      <c r="L216" s="4"/>
      <c r="M216" s="4"/>
      <c r="N216" s="4"/>
    </row>
    <row r="217" spans="1:14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5"/>
      <c r="L217" s="4"/>
      <c r="M217" s="4"/>
      <c r="N217" s="4"/>
    </row>
    <row r="218" spans="1:14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5"/>
      <c r="L218" s="4"/>
      <c r="M218" s="4"/>
      <c r="N218" s="4"/>
    </row>
    <row r="219" spans="1:14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5"/>
      <c r="L219" s="4"/>
      <c r="M219" s="4"/>
      <c r="N219" s="4"/>
    </row>
    <row r="220" spans="1:14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5"/>
      <c r="L220" s="4"/>
      <c r="M220" s="4"/>
      <c r="N220" s="4"/>
    </row>
    <row r="221" spans="1:14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5"/>
      <c r="L221" s="4"/>
      <c r="M221" s="4"/>
      <c r="N221" s="4"/>
    </row>
    <row r="222" spans="1:14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5"/>
      <c r="L222" s="4"/>
      <c r="M222" s="4"/>
      <c r="N222" s="4"/>
    </row>
    <row r="223" spans="1:14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5"/>
      <c r="L223" s="4"/>
      <c r="M223" s="4"/>
      <c r="N223" s="4"/>
    </row>
    <row r="224" spans="1:14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5"/>
      <c r="L224" s="4"/>
      <c r="M224" s="4"/>
      <c r="N224" s="4"/>
    </row>
    <row r="225" spans="1:14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5"/>
      <c r="L225" s="4"/>
      <c r="M225" s="4"/>
      <c r="N225" s="4"/>
    </row>
    <row r="226" spans="1:14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5"/>
      <c r="L226" s="4"/>
      <c r="M226" s="4"/>
      <c r="N226" s="4"/>
    </row>
    <row r="227" spans="1:14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5"/>
      <c r="L227" s="4"/>
      <c r="M227" s="4"/>
      <c r="N227" s="4"/>
    </row>
    <row r="228" spans="1:14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5"/>
      <c r="L228" s="4"/>
      <c r="M228" s="4"/>
      <c r="N228" s="4"/>
    </row>
    <row r="229" spans="1:14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5"/>
      <c r="L229" s="4"/>
      <c r="M229" s="4"/>
      <c r="N229" s="4"/>
    </row>
    <row r="230" spans="1:14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5"/>
      <c r="L230" s="4"/>
      <c r="M230" s="4"/>
      <c r="N230" s="4"/>
    </row>
    <row r="231" spans="1:14" ht="30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5"/>
      <c r="L231" s="4"/>
      <c r="M231" s="4"/>
      <c r="N231" s="4"/>
    </row>
    <row r="232" spans="1:14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5"/>
      <c r="L232" s="4"/>
      <c r="M232" s="4"/>
      <c r="N232" s="4"/>
    </row>
    <row r="233" spans="1:14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5"/>
      <c r="L233" s="4"/>
      <c r="M233" s="4"/>
      <c r="N233" s="4"/>
    </row>
    <row r="234" spans="1:14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5"/>
      <c r="L234" s="4"/>
      <c r="M234" s="4"/>
      <c r="N234" s="4"/>
    </row>
    <row r="235" spans="1:14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5"/>
      <c r="L235" s="4"/>
      <c r="M235" s="4"/>
      <c r="N235" s="4"/>
    </row>
    <row r="236" spans="1:14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5"/>
      <c r="L236" s="4"/>
      <c r="M236" s="4"/>
      <c r="N236" s="4"/>
    </row>
    <row r="237" spans="1:14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5"/>
      <c r="L237" s="4"/>
      <c r="M237" s="4"/>
      <c r="N237" s="4"/>
    </row>
    <row r="238" spans="1:14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5"/>
      <c r="L238" s="4"/>
      <c r="M238" s="4"/>
      <c r="N238" s="4"/>
    </row>
    <row r="239" spans="1:14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5"/>
      <c r="L239" s="4"/>
      <c r="M239" s="4"/>
      <c r="N239" s="4"/>
    </row>
    <row r="240" spans="1:14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5"/>
      <c r="L240" s="4"/>
      <c r="M240" s="4"/>
      <c r="N240" s="4"/>
    </row>
    <row r="241" spans="1:14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5"/>
      <c r="L241" s="4"/>
      <c r="M241" s="4"/>
      <c r="N241" s="4"/>
    </row>
    <row r="242" spans="1:14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5"/>
      <c r="L242" s="4"/>
      <c r="M242" s="4"/>
      <c r="N242" s="4"/>
    </row>
    <row r="243" spans="1:14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5"/>
      <c r="L243" s="4"/>
      <c r="M243" s="4"/>
      <c r="N243" s="4"/>
    </row>
    <row r="244" spans="1:14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5"/>
      <c r="L244" s="4"/>
      <c r="M244" s="4"/>
      <c r="N244" s="4"/>
    </row>
    <row r="245" spans="1:14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5"/>
      <c r="L245" s="4"/>
      <c r="M245" s="4"/>
      <c r="N245" s="4"/>
    </row>
    <row r="246" spans="1:14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5"/>
      <c r="L246" s="4"/>
      <c r="M246" s="4"/>
      <c r="N246" s="4"/>
    </row>
    <row r="247" spans="1:14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5"/>
      <c r="L247" s="4"/>
      <c r="M247" s="4"/>
      <c r="N247" s="4"/>
    </row>
    <row r="248" spans="1:14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5"/>
      <c r="L248" s="4"/>
      <c r="M248" s="4"/>
      <c r="N248" s="4"/>
    </row>
    <row r="249" spans="1:14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5"/>
      <c r="L249" s="4"/>
      <c r="M249" s="4"/>
      <c r="N249" s="4"/>
    </row>
    <row r="250" spans="1:14" ht="29.2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5"/>
      <c r="L250" s="4"/>
      <c r="M250" s="4"/>
      <c r="N250" s="4"/>
    </row>
    <row r="251" spans="1:14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5"/>
      <c r="L251" s="4"/>
      <c r="M251" s="4"/>
      <c r="N251" s="4"/>
    </row>
    <row r="252" spans="1:14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5"/>
      <c r="L252" s="4"/>
      <c r="M252" s="4"/>
      <c r="N252" s="4"/>
    </row>
    <row r="253" spans="1:14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5"/>
      <c r="L253" s="4"/>
      <c r="M253" s="4"/>
      <c r="N253" s="4"/>
    </row>
    <row r="254" spans="1:14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5"/>
      <c r="L254" s="4"/>
      <c r="M254" s="4"/>
      <c r="N254" s="4"/>
    </row>
    <row r="309" collapsed="1" x14ac:dyDescent="0.25"/>
    <row r="310" collapsed="1" x14ac:dyDescent="0.25"/>
    <row r="311" collapsed="1" x14ac:dyDescent="0.25"/>
    <row r="312" collapsed="1" x14ac:dyDescent="0.25"/>
    <row r="313" collapsed="1" x14ac:dyDescent="0.25"/>
    <row r="314" collapsed="1" x14ac:dyDescent="0.25"/>
    <row r="316" ht="39.75" customHeight="1" x14ac:dyDescent="0.25"/>
    <row r="317" ht="44.25" customHeight="1" x14ac:dyDescent="0.25"/>
  </sheetData>
  <sheetProtection password="F990" sheet="1" objects="1" scenarios="1"/>
  <mergeCells count="17">
    <mergeCell ref="A41:J41"/>
    <mergeCell ref="B42:N42"/>
    <mergeCell ref="B43:N43"/>
    <mergeCell ref="A46:N46"/>
    <mergeCell ref="A47:N47"/>
    <mergeCell ref="B44:N44"/>
    <mergeCell ref="B45:N45"/>
    <mergeCell ref="A8:N8"/>
    <mergeCell ref="A1:N1"/>
    <mergeCell ref="A2:N2"/>
    <mergeCell ref="A7:N7"/>
    <mergeCell ref="B3:L3"/>
    <mergeCell ref="B6:L6"/>
    <mergeCell ref="B5:L5"/>
    <mergeCell ref="B4:L4"/>
    <mergeCell ref="M3:M4"/>
    <mergeCell ref="M5:M6"/>
  </mergeCells>
  <pageMargins left="0.51181102362204722" right="0.51181102362204722" top="0.78740157480314965" bottom="0.78740157480314965" header="0.31496062992125984" footer="0.31496062992125984"/>
  <pageSetup paperSize="9" scale="48" orientation="landscape" r:id="rId1"/>
  <rowBreaks count="1" manualBreakCount="1">
    <brk id="28" max="1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outlinePr summaryBelow="0"/>
  </sheetPr>
  <dimension ref="A1:N21"/>
  <sheetViews>
    <sheetView view="pageBreakPreview" topLeftCell="A10" zoomScale="90" zoomScaleNormal="100" zoomScaleSheetLayoutView="90" workbookViewId="0">
      <selection activeCell="Q11" sqref="Q11"/>
    </sheetView>
  </sheetViews>
  <sheetFormatPr defaultRowHeight="15" x14ac:dyDescent="0.25"/>
  <cols>
    <col min="1" max="1" width="9.140625" style="143"/>
    <col min="2" max="2" width="11" style="143" customWidth="1"/>
    <col min="3" max="3" width="48.7109375" style="143" customWidth="1"/>
    <col min="4" max="4" width="11.85546875" style="143" customWidth="1"/>
    <col min="5" max="5" width="13.140625" style="266" bestFit="1" customWidth="1"/>
    <col min="6" max="6" width="16.7109375" style="143" customWidth="1"/>
    <col min="7" max="7" width="15.85546875" style="143" customWidth="1"/>
    <col min="8" max="9" width="12.85546875" style="143" customWidth="1"/>
    <col min="10" max="10" width="14.7109375" style="143" customWidth="1"/>
    <col min="11" max="11" width="19.7109375" style="143" customWidth="1"/>
    <col min="12" max="16384" width="9.140625" style="143"/>
  </cols>
  <sheetData>
    <row r="1" spans="1:11" ht="90" customHeight="1" x14ac:dyDescent="0.25">
      <c r="A1" s="448" t="s">
        <v>801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</row>
    <row r="2" spans="1:11" ht="18.75" x14ac:dyDescent="0.25">
      <c r="A2" s="438" t="s">
        <v>443</v>
      </c>
      <c r="B2" s="438"/>
      <c r="C2" s="438"/>
      <c r="D2" s="438"/>
      <c r="E2" s="438"/>
      <c r="F2" s="438"/>
      <c r="G2" s="438"/>
      <c r="H2" s="438"/>
      <c r="I2" s="438"/>
      <c r="J2" s="438"/>
      <c r="K2" s="438"/>
    </row>
    <row r="3" spans="1:11" x14ac:dyDescent="0.25">
      <c r="A3" s="133" t="s">
        <v>11</v>
      </c>
      <c r="B3" s="450"/>
      <c r="C3" s="450"/>
      <c r="D3" s="450"/>
      <c r="E3" s="450"/>
      <c r="F3" s="450"/>
      <c r="G3" s="450"/>
      <c r="H3" s="450"/>
      <c r="I3" s="450"/>
      <c r="J3" s="441" t="s">
        <v>15</v>
      </c>
      <c r="K3" s="123" t="s">
        <v>16</v>
      </c>
    </row>
    <row r="4" spans="1:11" x14ac:dyDescent="0.25">
      <c r="A4" s="133" t="s">
        <v>12</v>
      </c>
      <c r="B4" s="450"/>
      <c r="C4" s="450"/>
      <c r="D4" s="450"/>
      <c r="E4" s="450"/>
      <c r="F4" s="450"/>
      <c r="G4" s="450"/>
      <c r="H4" s="450"/>
      <c r="I4" s="450"/>
      <c r="J4" s="441"/>
      <c r="K4" s="124" t="str">
        <f>'PLANILHA ORÇAMENTÁRIA'!H4</f>
        <v>PA - janeiro/2018</v>
      </c>
    </row>
    <row r="5" spans="1:11" x14ac:dyDescent="0.25">
      <c r="A5" s="133" t="s">
        <v>13</v>
      </c>
      <c r="B5" s="450"/>
      <c r="C5" s="450"/>
      <c r="D5" s="450"/>
      <c r="E5" s="450"/>
      <c r="F5" s="450"/>
      <c r="G5" s="450"/>
      <c r="H5" s="450"/>
      <c r="I5" s="450"/>
      <c r="J5" s="444">
        <f>BDI!I22</f>
        <v>0.31126118815198645</v>
      </c>
      <c r="K5" s="132" t="str">
        <f>'PLANILHA ORÇAMENTÁRIA'!H5</f>
        <v>SICRO</v>
      </c>
    </row>
    <row r="6" spans="1:11" x14ac:dyDescent="0.25">
      <c r="A6" s="133" t="s">
        <v>14</v>
      </c>
      <c r="B6" s="450"/>
      <c r="C6" s="450"/>
      <c r="D6" s="450"/>
      <c r="E6" s="450"/>
      <c r="F6" s="450"/>
      <c r="G6" s="450"/>
      <c r="H6" s="450"/>
      <c r="I6" s="450"/>
      <c r="J6" s="444"/>
      <c r="K6" s="124" t="str">
        <f>'PLANILHA ORÇAMENTÁRIA'!H6</f>
        <v>PA - Setembro/2017</v>
      </c>
    </row>
    <row r="7" spans="1:11" ht="30" x14ac:dyDescent="0.25">
      <c r="A7" s="125" t="s">
        <v>349</v>
      </c>
      <c r="B7" s="125" t="s">
        <v>1</v>
      </c>
      <c r="C7" s="125" t="s">
        <v>444</v>
      </c>
      <c r="D7" s="125" t="s">
        <v>221</v>
      </c>
      <c r="E7" s="125" t="s">
        <v>3</v>
      </c>
      <c r="F7" s="125" t="s">
        <v>784</v>
      </c>
      <c r="G7" s="125" t="s">
        <v>785</v>
      </c>
      <c r="H7" s="125" t="s">
        <v>786</v>
      </c>
      <c r="I7" s="125" t="s">
        <v>787</v>
      </c>
      <c r="J7" s="125" t="s">
        <v>788</v>
      </c>
      <c r="K7" s="125" t="s">
        <v>448</v>
      </c>
    </row>
    <row r="8" spans="1:11" ht="45" x14ac:dyDescent="0.25">
      <c r="A8" s="135" t="s">
        <v>9</v>
      </c>
      <c r="B8" s="267" t="s">
        <v>53</v>
      </c>
      <c r="C8" s="139" t="s">
        <v>449</v>
      </c>
      <c r="D8" s="136" t="s">
        <v>19</v>
      </c>
      <c r="E8" s="262"/>
      <c r="F8" s="272">
        <v>2.52</v>
      </c>
      <c r="G8" s="272">
        <v>1.68</v>
      </c>
      <c r="H8" s="136"/>
      <c r="I8" s="136"/>
      <c r="J8" s="273"/>
      <c r="K8" s="274">
        <f>F8*G8*E8</f>
        <v>0</v>
      </c>
    </row>
    <row r="9" spans="1:11" ht="15.75" x14ac:dyDescent="0.25">
      <c r="A9" s="135" t="s">
        <v>789</v>
      </c>
      <c r="B9" s="267" t="s">
        <v>73</v>
      </c>
      <c r="C9" s="250" t="s">
        <v>74</v>
      </c>
      <c r="D9" s="136" t="s">
        <v>19</v>
      </c>
      <c r="E9" s="262"/>
      <c r="F9" s="262"/>
      <c r="G9" s="262"/>
      <c r="H9" s="136"/>
      <c r="I9" s="136"/>
      <c r="J9" s="273"/>
      <c r="K9" s="274">
        <f>G9*F9</f>
        <v>0</v>
      </c>
    </row>
    <row r="10" spans="1:11" ht="45" x14ac:dyDescent="0.25">
      <c r="A10" s="135" t="s">
        <v>450</v>
      </c>
      <c r="B10" s="267">
        <v>73672</v>
      </c>
      <c r="C10" s="250" t="s">
        <v>558</v>
      </c>
      <c r="D10" s="136" t="s">
        <v>19</v>
      </c>
      <c r="E10" s="262"/>
      <c r="F10" s="262"/>
      <c r="G10" s="262"/>
      <c r="H10" s="136"/>
      <c r="I10" s="136"/>
      <c r="J10" s="273"/>
      <c r="K10" s="274">
        <f>G10*F10</f>
        <v>0</v>
      </c>
    </row>
    <row r="11" spans="1:11" ht="45" x14ac:dyDescent="0.25">
      <c r="A11" s="135" t="s">
        <v>10</v>
      </c>
      <c r="B11" s="267">
        <v>93207</v>
      </c>
      <c r="C11" s="250" t="s">
        <v>451</v>
      </c>
      <c r="D11" s="136" t="s">
        <v>19</v>
      </c>
      <c r="E11" s="262"/>
      <c r="F11" s="262"/>
      <c r="G11" s="262"/>
      <c r="H11" s="136"/>
      <c r="I11" s="136"/>
      <c r="J11" s="273"/>
      <c r="K11" s="274">
        <f>F11*G11*E11</f>
        <v>0</v>
      </c>
    </row>
    <row r="12" spans="1:11" ht="45" x14ac:dyDescent="0.25">
      <c r="A12" s="135" t="s">
        <v>8</v>
      </c>
      <c r="B12" s="267">
        <v>93208</v>
      </c>
      <c r="C12" s="250" t="s">
        <v>75</v>
      </c>
      <c r="D12" s="136" t="s">
        <v>19</v>
      </c>
      <c r="E12" s="262"/>
      <c r="F12" s="262"/>
      <c r="G12" s="262"/>
      <c r="H12" s="136"/>
      <c r="I12" s="136"/>
      <c r="J12" s="273"/>
      <c r="K12" s="274">
        <f>F12*G12*E12</f>
        <v>0</v>
      </c>
    </row>
    <row r="13" spans="1:11" ht="45" x14ac:dyDescent="0.25">
      <c r="A13" s="135" t="s">
        <v>84</v>
      </c>
      <c r="B13" s="267">
        <v>93210</v>
      </c>
      <c r="C13" s="250" t="s">
        <v>76</v>
      </c>
      <c r="D13" s="136" t="s">
        <v>19</v>
      </c>
      <c r="E13" s="262"/>
      <c r="F13" s="263"/>
      <c r="G13" s="263"/>
      <c r="H13" s="136"/>
      <c r="I13" s="136"/>
      <c r="J13" s="273"/>
      <c r="K13" s="274">
        <f>E13*F13*G13</f>
        <v>0</v>
      </c>
    </row>
    <row r="14" spans="1:11" ht="45" x14ac:dyDescent="0.25">
      <c r="A14" s="135" t="s">
        <v>85</v>
      </c>
      <c r="B14" s="267">
        <v>93212</v>
      </c>
      <c r="C14" s="250" t="s">
        <v>77</v>
      </c>
      <c r="D14" s="136" t="s">
        <v>19</v>
      </c>
      <c r="E14" s="262"/>
      <c r="F14" s="262"/>
      <c r="G14" s="262"/>
      <c r="H14" s="136"/>
      <c r="I14" s="136"/>
      <c r="J14" s="273"/>
      <c r="K14" s="274">
        <f>F14*G14*E14</f>
        <v>0</v>
      </c>
    </row>
    <row r="15" spans="1:11" ht="30" x14ac:dyDescent="0.25">
      <c r="A15" s="135" t="s">
        <v>89</v>
      </c>
      <c r="B15" s="267">
        <v>41598</v>
      </c>
      <c r="C15" s="268" t="s">
        <v>452</v>
      </c>
      <c r="D15" s="136" t="s">
        <v>22</v>
      </c>
      <c r="E15" s="262"/>
      <c r="F15" s="272"/>
      <c r="G15" s="136"/>
      <c r="H15" s="136"/>
      <c r="I15" s="136"/>
      <c r="J15" s="273"/>
      <c r="K15" s="274">
        <f>E15</f>
        <v>0</v>
      </c>
    </row>
    <row r="16" spans="1:11" ht="30" x14ac:dyDescent="0.25">
      <c r="A16" s="135" t="s">
        <v>90</v>
      </c>
      <c r="B16" s="267">
        <v>72897</v>
      </c>
      <c r="C16" s="268" t="s">
        <v>55</v>
      </c>
      <c r="D16" s="136" t="s">
        <v>29</v>
      </c>
      <c r="E16" s="272"/>
      <c r="F16" s="262"/>
      <c r="G16" s="262"/>
      <c r="H16" s="262"/>
      <c r="I16" s="272"/>
      <c r="J16" s="275"/>
      <c r="K16" s="274">
        <f>F16*G16*H16</f>
        <v>0</v>
      </c>
    </row>
    <row r="17" spans="1:14" ht="30" x14ac:dyDescent="0.25">
      <c r="A17" s="135" t="s">
        <v>97</v>
      </c>
      <c r="B17" s="269">
        <v>95290</v>
      </c>
      <c r="C17" s="270" t="s">
        <v>78</v>
      </c>
      <c r="D17" s="271" t="s">
        <v>56</v>
      </c>
      <c r="E17" s="272"/>
      <c r="F17" s="262"/>
      <c r="G17" s="262"/>
      <c r="H17" s="263"/>
      <c r="I17" s="263"/>
      <c r="J17" s="264"/>
      <c r="K17" s="274">
        <f>F17*G17*H17*I17*(1+J17)</f>
        <v>0</v>
      </c>
    </row>
    <row r="18" spans="1:14" ht="30" x14ac:dyDescent="0.25">
      <c r="A18" s="135" t="s">
        <v>237</v>
      </c>
      <c r="B18" s="269">
        <v>95296</v>
      </c>
      <c r="C18" s="270" t="s">
        <v>79</v>
      </c>
      <c r="D18" s="271" t="s">
        <v>56</v>
      </c>
      <c r="E18" s="272"/>
      <c r="F18" s="263"/>
      <c r="G18" s="263"/>
      <c r="H18" s="263"/>
      <c r="I18" s="263"/>
      <c r="J18" s="264"/>
      <c r="K18" s="274">
        <f>F18*G18*H18*I18*(1+J18)</f>
        <v>0</v>
      </c>
    </row>
    <row r="19" spans="1:14" ht="45" x14ac:dyDescent="0.25">
      <c r="A19" s="135" t="s">
        <v>238</v>
      </c>
      <c r="B19" s="267">
        <v>78472</v>
      </c>
      <c r="C19" s="268" t="s">
        <v>40</v>
      </c>
      <c r="D19" s="136" t="s">
        <v>19</v>
      </c>
      <c r="E19" s="272"/>
      <c r="F19" s="262"/>
      <c r="G19" s="262"/>
      <c r="H19" s="272"/>
      <c r="I19" s="272"/>
      <c r="J19" s="275"/>
      <c r="K19" s="274">
        <f>F19*G19*E19</f>
        <v>0</v>
      </c>
    </row>
    <row r="20" spans="1:14" ht="75" x14ac:dyDescent="0.25">
      <c r="A20" s="135" t="s">
        <v>239</v>
      </c>
      <c r="B20" s="267" t="s">
        <v>347</v>
      </c>
      <c r="C20" s="268" t="s">
        <v>453</v>
      </c>
      <c r="D20" s="136" t="s">
        <v>348</v>
      </c>
      <c r="E20" s="262"/>
      <c r="F20" s="272"/>
      <c r="G20" s="272"/>
      <c r="H20" s="272"/>
      <c r="I20" s="272"/>
      <c r="J20" s="275"/>
      <c r="K20" s="274">
        <f>E20</f>
        <v>0</v>
      </c>
    </row>
    <row r="21" spans="1:14" ht="90" customHeight="1" x14ac:dyDescent="0.25">
      <c r="A21" s="431" t="s">
        <v>586</v>
      </c>
      <c r="B21" s="431"/>
      <c r="C21" s="431"/>
      <c r="D21" s="431"/>
      <c r="E21" s="431"/>
      <c r="F21" s="431"/>
      <c r="G21" s="431"/>
      <c r="H21" s="431"/>
      <c r="I21" s="431"/>
      <c r="J21" s="431"/>
      <c r="K21" s="431"/>
      <c r="L21" s="265"/>
      <c r="M21" s="265"/>
      <c r="N21" s="265"/>
    </row>
  </sheetData>
  <sheetProtection password="F990" sheet="1" objects="1" scenarios="1"/>
  <mergeCells count="9">
    <mergeCell ref="A21:K21"/>
    <mergeCell ref="J5:J6"/>
    <mergeCell ref="A1:K1"/>
    <mergeCell ref="A2:K2"/>
    <mergeCell ref="J3:J4"/>
    <mergeCell ref="B3:I3"/>
    <mergeCell ref="B4:I4"/>
    <mergeCell ref="B5:I5"/>
    <mergeCell ref="B6:I6"/>
  </mergeCells>
  <pageMargins left="0.511811024" right="0.511811024" top="0.78740157499999996" bottom="0.78740157499999996" header="0.31496062000000002" footer="0.31496062000000002"/>
  <pageSetup paperSize="9" scale="49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O18"/>
  <sheetViews>
    <sheetView view="pageBreakPreview" zoomScale="85" zoomScaleNormal="70" zoomScaleSheetLayoutView="85" workbookViewId="0">
      <selection activeCell="J20" sqref="J20"/>
    </sheetView>
  </sheetViews>
  <sheetFormatPr defaultRowHeight="15" x14ac:dyDescent="0.25"/>
  <cols>
    <col min="1" max="1" width="9.140625" style="2"/>
    <col min="2" max="2" width="14.5703125" style="2" customWidth="1"/>
    <col min="3" max="3" width="65.7109375" style="2" customWidth="1"/>
    <col min="4" max="4" width="15" style="2" customWidth="1"/>
    <col min="5" max="5" width="19.42578125" style="2" bestFit="1" customWidth="1"/>
    <col min="6" max="6" width="22.7109375" style="2" bestFit="1" customWidth="1"/>
    <col min="7" max="7" width="15.85546875" style="2" customWidth="1"/>
    <col min="8" max="8" width="18" style="2" bestFit="1" customWidth="1"/>
    <col min="9" max="9" width="14" style="2" customWidth="1"/>
    <col min="10" max="10" width="15" style="2" customWidth="1"/>
    <col min="11" max="12" width="17.7109375" style="2" customWidth="1"/>
    <col min="13" max="13" width="20.85546875" style="2" customWidth="1"/>
    <col min="14" max="14" width="23.28515625" style="2" bestFit="1" customWidth="1"/>
    <col min="15" max="15" width="21.85546875" style="2" bestFit="1" customWidth="1"/>
    <col min="16" max="16384" width="9.140625" style="2"/>
  </cols>
  <sheetData>
    <row r="1" spans="1:15" ht="90" customHeight="1" x14ac:dyDescent="0.25">
      <c r="A1" s="451" t="s">
        <v>801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452"/>
    </row>
    <row r="2" spans="1:15" ht="18.75" x14ac:dyDescent="0.25">
      <c r="A2" s="438" t="s">
        <v>455</v>
      </c>
      <c r="B2" s="438"/>
      <c r="C2" s="438"/>
      <c r="D2" s="438"/>
      <c r="E2" s="438"/>
      <c r="F2" s="438"/>
      <c r="G2" s="438"/>
      <c r="H2" s="438"/>
      <c r="I2" s="438"/>
      <c r="J2" s="438"/>
      <c r="K2" s="438"/>
      <c r="L2" s="438"/>
      <c r="M2" s="438"/>
      <c r="N2" s="438"/>
      <c r="O2" s="438"/>
    </row>
    <row r="3" spans="1:15" x14ac:dyDescent="0.25">
      <c r="A3" s="133" t="s">
        <v>11</v>
      </c>
      <c r="B3" s="453"/>
      <c r="C3" s="454"/>
      <c r="D3" s="454"/>
      <c r="E3" s="454"/>
      <c r="F3" s="454"/>
      <c r="G3" s="454"/>
      <c r="H3" s="454"/>
      <c r="I3" s="454"/>
      <c r="J3" s="454"/>
      <c r="K3" s="454"/>
      <c r="L3" s="454"/>
      <c r="M3" s="455"/>
      <c r="N3" s="441" t="s">
        <v>15</v>
      </c>
      <c r="O3" s="123" t="s">
        <v>16</v>
      </c>
    </row>
    <row r="4" spans="1:15" x14ac:dyDescent="0.25">
      <c r="A4" s="133" t="s">
        <v>12</v>
      </c>
      <c r="B4" s="453"/>
      <c r="C4" s="454"/>
      <c r="D4" s="454"/>
      <c r="E4" s="454"/>
      <c r="F4" s="454"/>
      <c r="G4" s="454"/>
      <c r="H4" s="454"/>
      <c r="I4" s="454"/>
      <c r="J4" s="454"/>
      <c r="K4" s="454"/>
      <c r="L4" s="454"/>
      <c r="M4" s="455"/>
      <c r="N4" s="441"/>
      <c r="O4" s="124" t="str">
        <f>'PLANILHA ORÇAMENTÁRIA'!H4</f>
        <v>PA - janeiro/2018</v>
      </c>
    </row>
    <row r="5" spans="1:15" x14ac:dyDescent="0.25">
      <c r="A5" s="133" t="s">
        <v>13</v>
      </c>
      <c r="B5" s="453"/>
      <c r="C5" s="454"/>
      <c r="D5" s="454"/>
      <c r="E5" s="454"/>
      <c r="F5" s="454"/>
      <c r="G5" s="454"/>
      <c r="H5" s="454"/>
      <c r="I5" s="454"/>
      <c r="J5" s="454"/>
      <c r="K5" s="454"/>
      <c r="L5" s="454"/>
      <c r="M5" s="455"/>
      <c r="N5" s="444">
        <f>BDI!I22</f>
        <v>0.31126118815198645</v>
      </c>
      <c r="O5" s="132" t="str">
        <f>'PLANILHA ORÇAMENTÁRIA'!H5</f>
        <v>SICRO</v>
      </c>
    </row>
    <row r="6" spans="1:15" x14ac:dyDescent="0.25">
      <c r="A6" s="133" t="s">
        <v>14</v>
      </c>
      <c r="B6" s="453"/>
      <c r="C6" s="454"/>
      <c r="D6" s="454"/>
      <c r="E6" s="454"/>
      <c r="F6" s="454"/>
      <c r="G6" s="454"/>
      <c r="H6" s="454"/>
      <c r="I6" s="454"/>
      <c r="J6" s="454"/>
      <c r="K6" s="454"/>
      <c r="L6" s="454"/>
      <c r="M6" s="455"/>
      <c r="N6" s="444"/>
      <c r="O6" s="124" t="str">
        <f>'PLANILHA ORÇAMENTÁRIA'!H6</f>
        <v>PA - Setembro/2017</v>
      </c>
    </row>
    <row r="7" spans="1:15" ht="45" x14ac:dyDescent="0.25">
      <c r="A7" s="125" t="s">
        <v>349</v>
      </c>
      <c r="B7" s="125" t="s">
        <v>1</v>
      </c>
      <c r="C7" s="125" t="s">
        <v>444</v>
      </c>
      <c r="D7" s="125" t="s">
        <v>221</v>
      </c>
      <c r="E7" s="125" t="s">
        <v>3</v>
      </c>
      <c r="F7" s="125" t="s">
        <v>784</v>
      </c>
      <c r="G7" s="125" t="s">
        <v>785</v>
      </c>
      <c r="H7" s="125" t="s">
        <v>786</v>
      </c>
      <c r="I7" s="125" t="s">
        <v>790</v>
      </c>
      <c r="J7" s="125" t="s">
        <v>791</v>
      </c>
      <c r="K7" s="125" t="s">
        <v>792</v>
      </c>
      <c r="L7" s="125" t="s">
        <v>787</v>
      </c>
      <c r="M7" s="281" t="s">
        <v>793</v>
      </c>
      <c r="N7" s="125" t="s">
        <v>788</v>
      </c>
      <c r="O7" s="125" t="s">
        <v>448</v>
      </c>
    </row>
    <row r="8" spans="1:15" ht="30" x14ac:dyDescent="0.25">
      <c r="A8" s="135" t="s">
        <v>23</v>
      </c>
      <c r="B8" s="282" t="s">
        <v>87</v>
      </c>
      <c r="C8" s="283" t="s">
        <v>86</v>
      </c>
      <c r="D8" s="284" t="s">
        <v>19</v>
      </c>
      <c r="E8" s="263"/>
      <c r="F8" s="276"/>
      <c r="G8" s="276"/>
      <c r="H8" s="284"/>
      <c r="I8" s="284"/>
      <c r="J8" s="284"/>
      <c r="K8" s="284"/>
      <c r="L8" s="284"/>
      <c r="M8" s="294"/>
      <c r="N8" s="294"/>
      <c r="O8" s="295">
        <f>F8*G8</f>
        <v>0</v>
      </c>
    </row>
    <row r="9" spans="1:15" ht="15.75" x14ac:dyDescent="0.25">
      <c r="A9" s="285" t="s">
        <v>24</v>
      </c>
      <c r="B9" s="286" t="s">
        <v>194</v>
      </c>
      <c r="C9" s="287" t="s">
        <v>193</v>
      </c>
      <c r="D9" s="288" t="s">
        <v>19</v>
      </c>
      <c r="E9" s="292"/>
      <c r="F9" s="293"/>
      <c r="G9" s="293"/>
      <c r="H9" s="292"/>
      <c r="I9" s="292"/>
      <c r="J9" s="277"/>
      <c r="K9" s="277"/>
      <c r="L9" s="292"/>
      <c r="M9" s="296"/>
      <c r="N9" s="296"/>
      <c r="O9" s="297" t="e">
        <f>J9/K9</f>
        <v>#DIV/0!</v>
      </c>
    </row>
    <row r="10" spans="1:15" ht="30" x14ac:dyDescent="0.25">
      <c r="A10" s="285" t="s">
        <v>25</v>
      </c>
      <c r="B10" s="286" t="s">
        <v>196</v>
      </c>
      <c r="C10" s="287" t="s">
        <v>195</v>
      </c>
      <c r="D10" s="288" t="s">
        <v>29</v>
      </c>
      <c r="E10" s="292"/>
      <c r="F10" s="293"/>
      <c r="G10" s="293"/>
      <c r="H10" s="293"/>
      <c r="I10" s="293"/>
      <c r="J10" s="278"/>
      <c r="K10" s="278"/>
      <c r="L10" s="293"/>
      <c r="M10" s="298"/>
      <c r="N10" s="296"/>
      <c r="O10" s="299" t="e">
        <f>(J9/K9)*K10</f>
        <v>#DIV/0!</v>
      </c>
    </row>
    <row r="11" spans="1:15" ht="30" x14ac:dyDescent="0.25">
      <c r="A11" s="135" t="s">
        <v>26</v>
      </c>
      <c r="B11" s="289">
        <v>95290</v>
      </c>
      <c r="C11" s="283" t="s">
        <v>78</v>
      </c>
      <c r="D11" s="284" t="s">
        <v>56</v>
      </c>
      <c r="E11" s="284"/>
      <c r="F11" s="279"/>
      <c r="G11" s="279"/>
      <c r="H11" s="279"/>
      <c r="I11" s="300"/>
      <c r="J11" s="300"/>
      <c r="K11" s="300"/>
      <c r="L11" s="279"/>
      <c r="M11" s="301"/>
      <c r="N11" s="280"/>
      <c r="O11" s="148">
        <f>F11*G11*H11*L11*(1+N11)</f>
        <v>0</v>
      </c>
    </row>
    <row r="12" spans="1:15" ht="45" x14ac:dyDescent="0.25">
      <c r="A12" s="135" t="s">
        <v>27</v>
      </c>
      <c r="B12" s="282" t="s">
        <v>88</v>
      </c>
      <c r="C12" s="283" t="s">
        <v>578</v>
      </c>
      <c r="D12" s="284" t="s">
        <v>29</v>
      </c>
      <c r="E12" s="284"/>
      <c r="F12" s="303"/>
      <c r="G12" s="303"/>
      <c r="H12" s="303"/>
      <c r="I12" s="279"/>
      <c r="J12" s="300"/>
      <c r="K12" s="300"/>
      <c r="L12" s="300"/>
      <c r="M12" s="301"/>
      <c r="N12" s="294"/>
      <c r="O12" s="148">
        <f>I12</f>
        <v>0</v>
      </c>
    </row>
    <row r="13" spans="1:15" ht="45" x14ac:dyDescent="0.25">
      <c r="A13" s="135" t="s">
        <v>28</v>
      </c>
      <c r="B13" s="282" t="s">
        <v>88</v>
      </c>
      <c r="C13" s="283" t="s">
        <v>794</v>
      </c>
      <c r="D13" s="284" t="s">
        <v>29</v>
      </c>
      <c r="E13" s="284"/>
      <c r="F13" s="303"/>
      <c r="G13" s="303"/>
      <c r="H13" s="303"/>
      <c r="I13" s="279"/>
      <c r="J13" s="279"/>
      <c r="K13" s="300"/>
      <c r="L13" s="300"/>
      <c r="M13" s="280"/>
      <c r="N13" s="294"/>
      <c r="O13" s="302">
        <f>(J13-I13)*(1+M13)</f>
        <v>0</v>
      </c>
    </row>
    <row r="14" spans="1:15" ht="30" x14ac:dyDescent="0.25">
      <c r="A14" s="135" t="s">
        <v>52</v>
      </c>
      <c r="B14" s="289" t="s">
        <v>82</v>
      </c>
      <c r="C14" s="290" t="s">
        <v>81</v>
      </c>
      <c r="D14" s="284" t="s">
        <v>29</v>
      </c>
      <c r="E14" s="284"/>
      <c r="F14" s="279"/>
      <c r="G14" s="279"/>
      <c r="H14" s="279"/>
      <c r="I14" s="300"/>
      <c r="J14" s="300"/>
      <c r="K14" s="300"/>
      <c r="L14" s="300"/>
      <c r="M14" s="301"/>
      <c r="N14" s="294"/>
      <c r="O14" s="148">
        <f t="shared" ref="O14" si="0">F14*G14*H14</f>
        <v>0</v>
      </c>
    </row>
    <row r="15" spans="1:15" ht="30" x14ac:dyDescent="0.25">
      <c r="A15" s="135" t="s">
        <v>91</v>
      </c>
      <c r="B15" s="289" t="s">
        <v>54</v>
      </c>
      <c r="C15" s="290" t="s">
        <v>18</v>
      </c>
      <c r="D15" s="284" t="s">
        <v>19</v>
      </c>
      <c r="E15" s="284"/>
      <c r="F15" s="279"/>
      <c r="G15" s="279"/>
      <c r="H15" s="284"/>
      <c r="I15" s="284"/>
      <c r="J15" s="284"/>
      <c r="K15" s="284"/>
      <c r="L15" s="284"/>
      <c r="M15" s="294"/>
      <c r="N15" s="294"/>
      <c r="O15" s="295">
        <f>F15*G15</f>
        <v>0</v>
      </c>
    </row>
    <row r="16" spans="1:15" ht="31.5" customHeight="1" x14ac:dyDescent="0.25">
      <c r="A16" s="135" t="s">
        <v>226</v>
      </c>
      <c r="B16" s="289">
        <v>79472</v>
      </c>
      <c r="C16" s="291" t="s">
        <v>83</v>
      </c>
      <c r="D16" s="284" t="s">
        <v>19</v>
      </c>
      <c r="E16" s="284"/>
      <c r="F16" s="279"/>
      <c r="G16" s="279"/>
      <c r="H16" s="284"/>
      <c r="I16" s="284"/>
      <c r="J16" s="284"/>
      <c r="K16" s="284"/>
      <c r="L16" s="284"/>
      <c r="M16" s="294"/>
      <c r="N16" s="294"/>
      <c r="O16" s="295">
        <f>F16*G16</f>
        <v>0</v>
      </c>
    </row>
    <row r="17" spans="1:15" x14ac:dyDescent="0.25">
      <c r="A17" s="456" t="s">
        <v>579</v>
      </c>
      <c r="B17" s="456"/>
      <c r="C17" s="456"/>
      <c r="D17" s="456"/>
      <c r="E17" s="456"/>
      <c r="F17" s="456"/>
      <c r="G17" s="456"/>
      <c r="H17" s="456"/>
      <c r="I17" s="456"/>
      <c r="J17" s="456"/>
      <c r="K17" s="456"/>
      <c r="L17" s="456"/>
      <c r="M17" s="456"/>
      <c r="N17" s="456"/>
      <c r="O17" s="456"/>
    </row>
    <row r="18" spans="1:15" ht="90" customHeight="1" x14ac:dyDescent="0.25">
      <c r="A18" s="431" t="s">
        <v>586</v>
      </c>
      <c r="B18" s="431"/>
      <c r="C18" s="431"/>
      <c r="D18" s="431"/>
      <c r="E18" s="431"/>
      <c r="F18" s="431"/>
      <c r="G18" s="431"/>
      <c r="H18" s="431"/>
      <c r="I18" s="431"/>
      <c r="J18" s="431"/>
      <c r="K18" s="431"/>
      <c r="L18" s="431"/>
      <c r="M18" s="431"/>
      <c r="N18" s="431"/>
      <c r="O18" s="431"/>
    </row>
  </sheetData>
  <sheetProtection password="F990" sheet="1" objects="1" scenarios="1"/>
  <mergeCells count="10">
    <mergeCell ref="A17:O17"/>
    <mergeCell ref="N5:N6"/>
    <mergeCell ref="A18:O18"/>
    <mergeCell ref="B5:M5"/>
    <mergeCell ref="B6:M6"/>
    <mergeCell ref="A1:O1"/>
    <mergeCell ref="A2:O2"/>
    <mergeCell ref="N3:N4"/>
    <mergeCell ref="B3:M3"/>
    <mergeCell ref="B4:M4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4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K21"/>
  <sheetViews>
    <sheetView view="pageBreakPreview" zoomScale="90" zoomScaleNormal="90" zoomScaleSheetLayoutView="90" workbookViewId="0">
      <selection activeCell="A20" activeCellId="14" sqref="A2:J2 A3:A6 A7:J7 I3:J6 A8:E13 A14:D19 E19:J19 F16:J18 H15:J15 I14:J14 H12:J13 I10:J11 J8:J9 H7:I8 A20:J21"/>
    </sheetView>
  </sheetViews>
  <sheetFormatPr defaultRowHeight="15" x14ac:dyDescent="0.25"/>
  <cols>
    <col min="1" max="1" width="9.140625" style="2"/>
    <col min="2" max="2" width="12.42578125" style="2" customWidth="1"/>
    <col min="3" max="3" width="72.85546875" style="2" customWidth="1"/>
    <col min="4" max="4" width="13.7109375" style="2" bestFit="1" customWidth="1"/>
    <col min="5" max="5" width="19.42578125" style="2" bestFit="1" customWidth="1"/>
    <col min="6" max="6" width="27.7109375" style="2" bestFit="1" customWidth="1"/>
    <col min="7" max="7" width="19.7109375" style="2" bestFit="1" customWidth="1"/>
    <col min="8" max="8" width="23" style="2" bestFit="1" customWidth="1"/>
    <col min="9" max="9" width="21.85546875" style="2" bestFit="1" customWidth="1"/>
    <col min="10" max="10" width="22" style="2" customWidth="1"/>
    <col min="11" max="16384" width="9.140625" style="2"/>
  </cols>
  <sheetData>
    <row r="1" spans="1:10" ht="90" customHeight="1" x14ac:dyDescent="0.25">
      <c r="A1" s="448" t="s">
        <v>801</v>
      </c>
      <c r="B1" s="448"/>
      <c r="C1" s="448"/>
      <c r="D1" s="448"/>
      <c r="E1" s="448"/>
      <c r="F1" s="448"/>
      <c r="G1" s="448"/>
      <c r="H1" s="448"/>
      <c r="I1" s="448"/>
      <c r="J1" s="448"/>
    </row>
    <row r="2" spans="1:10" ht="18.75" x14ac:dyDescent="0.25">
      <c r="A2" s="438" t="s">
        <v>456</v>
      </c>
      <c r="B2" s="438"/>
      <c r="C2" s="438"/>
      <c r="D2" s="438"/>
      <c r="E2" s="438"/>
      <c r="F2" s="438"/>
      <c r="G2" s="438"/>
      <c r="H2" s="438"/>
      <c r="I2" s="438"/>
      <c r="J2" s="438"/>
    </row>
    <row r="3" spans="1:10" x14ac:dyDescent="0.25">
      <c r="A3" s="133" t="s">
        <v>11</v>
      </c>
      <c r="B3" s="457"/>
      <c r="C3" s="457"/>
      <c r="D3" s="457"/>
      <c r="E3" s="457"/>
      <c r="F3" s="457"/>
      <c r="G3" s="457"/>
      <c r="H3" s="457"/>
      <c r="I3" s="441" t="s">
        <v>15</v>
      </c>
      <c r="J3" s="132" t="str">
        <f>'PLANILHA ORÇAMENTÁRIA'!H3</f>
        <v>SINAPI</v>
      </c>
    </row>
    <row r="4" spans="1:10" x14ac:dyDescent="0.25">
      <c r="A4" s="133" t="s">
        <v>12</v>
      </c>
      <c r="B4" s="450"/>
      <c r="C4" s="450"/>
      <c r="D4" s="450"/>
      <c r="E4" s="450"/>
      <c r="F4" s="450"/>
      <c r="G4" s="450"/>
      <c r="H4" s="450"/>
      <c r="I4" s="441"/>
      <c r="J4" s="124" t="str">
        <f>'PLANILHA ORÇAMENTÁRIA'!H4</f>
        <v>PA - janeiro/2018</v>
      </c>
    </row>
    <row r="5" spans="1:10" x14ac:dyDescent="0.25">
      <c r="A5" s="133" t="s">
        <v>13</v>
      </c>
      <c r="B5" s="450"/>
      <c r="C5" s="450"/>
      <c r="D5" s="450"/>
      <c r="E5" s="450"/>
      <c r="F5" s="450"/>
      <c r="G5" s="450"/>
      <c r="H5" s="450"/>
      <c r="I5" s="444">
        <f>BDI!I22</f>
        <v>0.31126118815198645</v>
      </c>
      <c r="J5" s="132" t="str">
        <f>'PLANILHA ORÇAMENTÁRIA'!H5</f>
        <v>SICRO</v>
      </c>
    </row>
    <row r="6" spans="1:10" x14ac:dyDescent="0.25">
      <c r="A6" s="133" t="s">
        <v>14</v>
      </c>
      <c r="B6" s="450"/>
      <c r="C6" s="450"/>
      <c r="D6" s="450"/>
      <c r="E6" s="450"/>
      <c r="F6" s="450"/>
      <c r="G6" s="450"/>
      <c r="H6" s="450"/>
      <c r="I6" s="444"/>
      <c r="J6" s="124" t="str">
        <f>'PLANILHA ORÇAMENTÁRIA'!H6</f>
        <v>PA - Setembro/2017</v>
      </c>
    </row>
    <row r="7" spans="1:10" ht="30" x14ac:dyDescent="0.25">
      <c r="A7" s="125" t="s">
        <v>349</v>
      </c>
      <c r="B7" s="125" t="s">
        <v>1</v>
      </c>
      <c r="C7" s="125" t="s">
        <v>444</v>
      </c>
      <c r="D7" s="125" t="s">
        <v>221</v>
      </c>
      <c r="E7" s="125" t="s">
        <v>3</v>
      </c>
      <c r="F7" s="125" t="s">
        <v>784</v>
      </c>
      <c r="G7" s="125" t="s">
        <v>785</v>
      </c>
      <c r="H7" s="125" t="s">
        <v>786</v>
      </c>
      <c r="I7" s="281" t="s">
        <v>793</v>
      </c>
      <c r="J7" s="125" t="s">
        <v>448</v>
      </c>
    </row>
    <row r="8" spans="1:10" ht="15.75" x14ac:dyDescent="0.25">
      <c r="A8" s="305" t="s">
        <v>31</v>
      </c>
      <c r="B8" s="305">
        <v>72961</v>
      </c>
      <c r="C8" s="306" t="s">
        <v>93</v>
      </c>
      <c r="D8" s="307" t="s">
        <v>19</v>
      </c>
      <c r="E8" s="155"/>
      <c r="F8" s="313"/>
      <c r="G8" s="313"/>
      <c r="H8" s="304"/>
      <c r="I8" s="155"/>
      <c r="J8" s="295">
        <f>F8*G8</f>
        <v>0</v>
      </c>
    </row>
    <row r="9" spans="1:10" ht="45" x14ac:dyDescent="0.25">
      <c r="A9" s="305" t="s">
        <v>32</v>
      </c>
      <c r="B9" s="282" t="s">
        <v>88</v>
      </c>
      <c r="C9" s="283" t="s">
        <v>795</v>
      </c>
      <c r="D9" s="284" t="s">
        <v>29</v>
      </c>
      <c r="E9" s="155"/>
      <c r="F9" s="313"/>
      <c r="G9" s="313"/>
      <c r="H9" s="313"/>
      <c r="I9" s="313"/>
      <c r="J9" s="295">
        <f>F9*G9*H9*(1+I9)</f>
        <v>0</v>
      </c>
    </row>
    <row r="10" spans="1:10" ht="45" x14ac:dyDescent="0.25">
      <c r="A10" s="305" t="s">
        <v>33</v>
      </c>
      <c r="B10" s="195">
        <v>96387</v>
      </c>
      <c r="C10" s="291" t="s">
        <v>544</v>
      </c>
      <c r="D10" s="284" t="s">
        <v>29</v>
      </c>
      <c r="E10" s="155"/>
      <c r="F10" s="313"/>
      <c r="G10" s="313"/>
      <c r="H10" s="313"/>
      <c r="I10" s="304"/>
      <c r="J10" s="295">
        <f>F10*G10*H10</f>
        <v>0</v>
      </c>
    </row>
    <row r="11" spans="1:10" ht="45" x14ac:dyDescent="0.25">
      <c r="A11" s="305" t="s">
        <v>34</v>
      </c>
      <c r="B11" s="195">
        <v>96387</v>
      </c>
      <c r="C11" s="291" t="s">
        <v>545</v>
      </c>
      <c r="D11" s="284" t="s">
        <v>29</v>
      </c>
      <c r="E11" s="155"/>
      <c r="F11" s="313"/>
      <c r="G11" s="313"/>
      <c r="H11" s="313"/>
      <c r="I11" s="304"/>
      <c r="J11" s="295">
        <f>F11*G11*H11</f>
        <v>0</v>
      </c>
    </row>
    <row r="12" spans="1:10" ht="30" x14ac:dyDescent="0.25">
      <c r="A12" s="305" t="s">
        <v>35</v>
      </c>
      <c r="B12" s="195">
        <v>96401</v>
      </c>
      <c r="C12" s="198" t="s">
        <v>94</v>
      </c>
      <c r="D12" s="284" t="s">
        <v>19</v>
      </c>
      <c r="E12" s="155"/>
      <c r="F12" s="313"/>
      <c r="G12" s="313"/>
      <c r="H12" s="304"/>
      <c r="I12" s="155"/>
      <c r="J12" s="295">
        <f>F12*G12</f>
        <v>0</v>
      </c>
    </row>
    <row r="13" spans="1:10" ht="30" x14ac:dyDescent="0.25">
      <c r="A13" s="305" t="s">
        <v>36</v>
      </c>
      <c r="B13" s="305">
        <v>97807</v>
      </c>
      <c r="C13" s="198" t="s">
        <v>436</v>
      </c>
      <c r="D13" s="284" t="s">
        <v>19</v>
      </c>
      <c r="E13" s="155"/>
      <c r="F13" s="313"/>
      <c r="G13" s="313"/>
      <c r="H13" s="304"/>
      <c r="I13" s="155"/>
      <c r="J13" s="295">
        <f t="shared" ref="J13" si="0">F13*G13</f>
        <v>0</v>
      </c>
    </row>
    <row r="14" spans="1:10" ht="27" customHeight="1" x14ac:dyDescent="0.25">
      <c r="A14" s="305" t="s">
        <v>37</v>
      </c>
      <c r="B14" s="308" t="s">
        <v>346</v>
      </c>
      <c r="C14" s="309" t="s">
        <v>192</v>
      </c>
      <c r="D14" s="307" t="s">
        <v>29</v>
      </c>
      <c r="E14" s="313"/>
      <c r="F14" s="313"/>
      <c r="G14" s="313"/>
      <c r="H14" s="313"/>
      <c r="I14" s="304"/>
      <c r="J14" s="295">
        <f>E14*F14*G14</f>
        <v>0</v>
      </c>
    </row>
    <row r="15" spans="1:10" ht="15.75" x14ac:dyDescent="0.25">
      <c r="A15" s="305" t="s">
        <v>240</v>
      </c>
      <c r="B15" s="310" t="s">
        <v>344</v>
      </c>
      <c r="C15" s="311" t="s">
        <v>345</v>
      </c>
      <c r="D15" s="307" t="s">
        <v>19</v>
      </c>
      <c r="E15" s="313"/>
      <c r="F15" s="313"/>
      <c r="G15" s="313"/>
      <c r="H15" s="304"/>
      <c r="I15" s="155"/>
      <c r="J15" s="295">
        <f>E15*F15*G15</f>
        <v>0</v>
      </c>
    </row>
    <row r="16" spans="1:10" ht="15.75" x14ac:dyDescent="0.25">
      <c r="A16" s="305" t="s">
        <v>241</v>
      </c>
      <c r="B16" s="289" t="s">
        <v>58</v>
      </c>
      <c r="C16" s="312" t="s">
        <v>21</v>
      </c>
      <c r="D16" s="284" t="s">
        <v>22</v>
      </c>
      <c r="E16" s="313"/>
      <c r="F16" s="155"/>
      <c r="G16" s="155"/>
      <c r="H16" s="155"/>
      <c r="I16" s="155"/>
      <c r="J16" s="295">
        <f t="shared" ref="J16:J18" si="1">E16</f>
        <v>0</v>
      </c>
    </row>
    <row r="17" spans="1:11" ht="15.75" x14ac:dyDescent="0.25">
      <c r="A17" s="305" t="s">
        <v>782</v>
      </c>
      <c r="B17" s="289" t="s">
        <v>59</v>
      </c>
      <c r="C17" s="312" t="s">
        <v>95</v>
      </c>
      <c r="D17" s="284" t="s">
        <v>22</v>
      </c>
      <c r="E17" s="313"/>
      <c r="F17" s="155"/>
      <c r="G17" s="155"/>
      <c r="H17" s="155"/>
      <c r="I17" s="155"/>
      <c r="J17" s="295">
        <f t="shared" si="1"/>
        <v>0</v>
      </c>
    </row>
    <row r="18" spans="1:11" ht="15.75" x14ac:dyDescent="0.25">
      <c r="A18" s="305" t="s">
        <v>796</v>
      </c>
      <c r="B18" s="289" t="s">
        <v>60</v>
      </c>
      <c r="C18" s="312" t="s">
        <v>96</v>
      </c>
      <c r="D18" s="284" t="s">
        <v>22</v>
      </c>
      <c r="E18" s="313"/>
      <c r="F18" s="155"/>
      <c r="G18" s="155"/>
      <c r="H18" s="155"/>
      <c r="I18" s="155"/>
      <c r="J18" s="295">
        <f t="shared" si="1"/>
        <v>0</v>
      </c>
    </row>
    <row r="19" spans="1:11" x14ac:dyDescent="0.25">
      <c r="A19" s="155"/>
      <c r="B19" s="155"/>
      <c r="C19" s="155"/>
      <c r="D19" s="155"/>
      <c r="E19" s="155"/>
      <c r="F19" s="155"/>
      <c r="G19" s="155"/>
      <c r="H19" s="155"/>
      <c r="I19" s="155"/>
      <c r="J19" s="155"/>
    </row>
    <row r="20" spans="1:11" ht="45" customHeight="1" x14ac:dyDescent="0.25">
      <c r="A20" s="431" t="s">
        <v>580</v>
      </c>
      <c r="B20" s="431"/>
      <c r="C20" s="431"/>
      <c r="D20" s="431"/>
      <c r="E20" s="431"/>
      <c r="F20" s="431"/>
      <c r="G20" s="431"/>
      <c r="H20" s="431"/>
      <c r="I20" s="431"/>
      <c r="J20" s="431"/>
      <c r="K20" s="265"/>
    </row>
    <row r="21" spans="1:11" ht="45" customHeight="1" x14ac:dyDescent="0.25">
      <c r="A21" s="431"/>
      <c r="B21" s="431"/>
      <c r="C21" s="431"/>
      <c r="D21" s="431"/>
      <c r="E21" s="431"/>
      <c r="F21" s="431"/>
      <c r="G21" s="431"/>
      <c r="H21" s="431"/>
      <c r="I21" s="431"/>
      <c r="J21" s="431"/>
      <c r="K21" s="265"/>
    </row>
  </sheetData>
  <sheetProtection password="F990" sheet="1" objects="1" scenarios="1"/>
  <mergeCells count="9">
    <mergeCell ref="B6:H6"/>
    <mergeCell ref="A20:J21"/>
    <mergeCell ref="A1:J1"/>
    <mergeCell ref="A2:J2"/>
    <mergeCell ref="B3:H3"/>
    <mergeCell ref="I3:I4"/>
    <mergeCell ref="B4:H4"/>
    <mergeCell ref="B5:H5"/>
    <mergeCell ref="I5:I6"/>
  </mergeCells>
  <pageMargins left="0.511811024" right="0.511811024" top="0.78740157499999996" bottom="0.78740157499999996" header="0.31496062000000002" footer="0.31496062000000002"/>
  <pageSetup paperSize="9" scale="45"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L25"/>
  <sheetViews>
    <sheetView view="pageBreakPreview" zoomScale="60" zoomScaleNormal="70" workbookViewId="0">
      <selection sqref="A1:L1"/>
    </sheetView>
  </sheetViews>
  <sheetFormatPr defaultRowHeight="15" x14ac:dyDescent="0.25"/>
  <cols>
    <col min="1" max="1" width="9.140625" style="2"/>
    <col min="2" max="2" width="14.5703125" style="2" customWidth="1"/>
    <col min="3" max="3" width="105.42578125" style="2" bestFit="1" customWidth="1"/>
    <col min="4" max="4" width="13.7109375" style="2" bestFit="1" customWidth="1"/>
    <col min="5" max="5" width="19.42578125" style="2" bestFit="1" customWidth="1"/>
    <col min="6" max="6" width="22.7109375" style="2" bestFit="1" customWidth="1"/>
    <col min="7" max="7" width="17.5703125" style="2" customWidth="1"/>
    <col min="8" max="8" width="17.5703125" style="2" bestFit="1" customWidth="1"/>
    <col min="9" max="9" width="23.42578125" style="2" bestFit="1" customWidth="1"/>
    <col min="10" max="10" width="23.28515625" style="2" bestFit="1" customWidth="1"/>
    <col min="11" max="11" width="16.28515625" style="2" bestFit="1" customWidth="1"/>
    <col min="12" max="12" width="21.85546875" style="2" bestFit="1" customWidth="1"/>
    <col min="13" max="16384" width="9.140625" style="2"/>
  </cols>
  <sheetData>
    <row r="1" spans="1:12" ht="90" customHeight="1" x14ac:dyDescent="0.25">
      <c r="A1" s="448" t="s">
        <v>801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  <c r="L1" s="448"/>
    </row>
    <row r="2" spans="1:12" ht="18.75" x14ac:dyDescent="0.25">
      <c r="A2" s="438" t="s">
        <v>457</v>
      </c>
      <c r="B2" s="438"/>
      <c r="C2" s="438"/>
      <c r="D2" s="438"/>
      <c r="E2" s="438"/>
      <c r="F2" s="438"/>
      <c r="G2" s="438"/>
      <c r="H2" s="438"/>
      <c r="I2" s="438"/>
      <c r="J2" s="438"/>
      <c r="K2" s="438"/>
      <c r="L2" s="438"/>
    </row>
    <row r="3" spans="1:12" x14ac:dyDescent="0.25">
      <c r="A3" s="133" t="s">
        <v>11</v>
      </c>
      <c r="B3" s="453"/>
      <c r="C3" s="454"/>
      <c r="D3" s="454"/>
      <c r="E3" s="454"/>
      <c r="F3" s="454"/>
      <c r="G3" s="454"/>
      <c r="H3" s="454"/>
      <c r="I3" s="454"/>
      <c r="J3" s="455"/>
      <c r="K3" s="441" t="s">
        <v>15</v>
      </c>
      <c r="L3" s="123" t="s">
        <v>16</v>
      </c>
    </row>
    <row r="4" spans="1:12" x14ac:dyDescent="0.25">
      <c r="A4" s="133" t="s">
        <v>12</v>
      </c>
      <c r="B4" s="453"/>
      <c r="C4" s="454"/>
      <c r="D4" s="454"/>
      <c r="E4" s="454"/>
      <c r="F4" s="454"/>
      <c r="G4" s="454"/>
      <c r="H4" s="454"/>
      <c r="I4" s="454"/>
      <c r="J4" s="455"/>
      <c r="K4" s="441"/>
      <c r="L4" s="124" t="str">
        <f>'PLANILHA ORÇAMENTÁRIA'!H4</f>
        <v>PA - janeiro/2018</v>
      </c>
    </row>
    <row r="5" spans="1:12" x14ac:dyDescent="0.25">
      <c r="A5" s="133" t="s">
        <v>13</v>
      </c>
      <c r="B5" s="453"/>
      <c r="C5" s="454"/>
      <c r="D5" s="454"/>
      <c r="E5" s="454"/>
      <c r="F5" s="454"/>
      <c r="G5" s="454"/>
      <c r="H5" s="454"/>
      <c r="I5" s="454"/>
      <c r="J5" s="455"/>
      <c r="K5" s="444">
        <f>BDI!I22</f>
        <v>0.31126118815198645</v>
      </c>
      <c r="L5" s="132" t="str">
        <f>'PLANILHA ORÇAMENTÁRIA'!H5</f>
        <v>SICRO</v>
      </c>
    </row>
    <row r="6" spans="1:12" x14ac:dyDescent="0.25">
      <c r="A6" s="133" t="s">
        <v>14</v>
      </c>
      <c r="B6" s="453"/>
      <c r="C6" s="454"/>
      <c r="D6" s="454"/>
      <c r="E6" s="454"/>
      <c r="F6" s="454"/>
      <c r="G6" s="454"/>
      <c r="H6" s="454"/>
      <c r="I6" s="454"/>
      <c r="J6" s="455"/>
      <c r="K6" s="444"/>
      <c r="L6" s="124" t="str">
        <f>'PLANILHA ORÇAMENTÁRIA'!H6</f>
        <v>PA - Setembro/2017</v>
      </c>
    </row>
    <row r="7" spans="1:12" ht="30" x14ac:dyDescent="0.25">
      <c r="A7" s="125" t="s">
        <v>349</v>
      </c>
      <c r="B7" s="125" t="s">
        <v>1</v>
      </c>
      <c r="C7" s="125" t="s">
        <v>444</v>
      </c>
      <c r="D7" s="125" t="s">
        <v>221</v>
      </c>
      <c r="E7" s="125" t="s">
        <v>3</v>
      </c>
      <c r="F7" s="125" t="s">
        <v>784</v>
      </c>
      <c r="G7" s="125" t="s">
        <v>785</v>
      </c>
      <c r="H7" s="125" t="s">
        <v>786</v>
      </c>
      <c r="I7" s="125" t="s">
        <v>581</v>
      </c>
      <c r="J7" s="125" t="s">
        <v>788</v>
      </c>
      <c r="K7" s="125" t="s">
        <v>787</v>
      </c>
      <c r="L7" s="125" t="s">
        <v>448</v>
      </c>
    </row>
    <row r="8" spans="1:12" ht="30" x14ac:dyDescent="0.25">
      <c r="A8" s="135" t="s">
        <v>48</v>
      </c>
      <c r="B8" s="195">
        <v>95302</v>
      </c>
      <c r="C8" s="315" t="s">
        <v>98</v>
      </c>
      <c r="D8" s="195" t="s">
        <v>38</v>
      </c>
      <c r="E8" s="195"/>
      <c r="F8" s="314"/>
      <c r="G8" s="314"/>
      <c r="H8" s="314"/>
      <c r="I8" s="135"/>
      <c r="J8" s="314"/>
      <c r="K8" s="314"/>
      <c r="L8" s="295">
        <f>F8*G8*H8*K8*(1+J8)</f>
        <v>0</v>
      </c>
    </row>
    <row r="9" spans="1:12" ht="15.75" x14ac:dyDescent="0.25">
      <c r="A9" s="135" t="s">
        <v>61</v>
      </c>
      <c r="B9" s="316">
        <v>95290</v>
      </c>
      <c r="C9" s="283" t="s">
        <v>78</v>
      </c>
      <c r="D9" s="284" t="s">
        <v>56</v>
      </c>
      <c r="E9" s="195"/>
      <c r="F9" s="314"/>
      <c r="G9" s="314"/>
      <c r="H9" s="314"/>
      <c r="I9" s="135"/>
      <c r="J9" s="314"/>
      <c r="K9" s="314"/>
      <c r="L9" s="295">
        <f t="shared" ref="L9:L13" si="0">F9*G9*H9*K9*(1+J9)</f>
        <v>0</v>
      </c>
    </row>
    <row r="10" spans="1:12" ht="45" x14ac:dyDescent="0.25">
      <c r="A10" s="135" t="s">
        <v>62</v>
      </c>
      <c r="B10" s="272">
        <v>95875</v>
      </c>
      <c r="C10" s="315" t="s">
        <v>458</v>
      </c>
      <c r="D10" s="195" t="s">
        <v>38</v>
      </c>
      <c r="E10" s="195"/>
      <c r="F10" s="314"/>
      <c r="G10" s="314"/>
      <c r="H10" s="314"/>
      <c r="I10" s="135"/>
      <c r="J10" s="314"/>
      <c r="K10" s="314"/>
      <c r="L10" s="295">
        <f t="shared" si="0"/>
        <v>0</v>
      </c>
    </row>
    <row r="11" spans="1:12" ht="30" x14ac:dyDescent="0.25">
      <c r="A11" s="135" t="s">
        <v>99</v>
      </c>
      <c r="B11" s="272">
        <v>93590</v>
      </c>
      <c r="C11" s="315" t="s">
        <v>341</v>
      </c>
      <c r="D11" s="195" t="s">
        <v>38</v>
      </c>
      <c r="E11" s="195"/>
      <c r="F11" s="314"/>
      <c r="G11" s="314"/>
      <c r="H11" s="314"/>
      <c r="I11" s="135"/>
      <c r="J11" s="314"/>
      <c r="K11" s="314"/>
      <c r="L11" s="295">
        <f t="shared" si="0"/>
        <v>0</v>
      </c>
    </row>
    <row r="12" spans="1:12" ht="30" x14ac:dyDescent="0.25">
      <c r="A12" s="135" t="s">
        <v>100</v>
      </c>
      <c r="B12" s="308">
        <v>93591</v>
      </c>
      <c r="C12" s="311" t="s">
        <v>562</v>
      </c>
      <c r="D12" s="308" t="s">
        <v>38</v>
      </c>
      <c r="E12" s="195"/>
      <c r="F12" s="314"/>
      <c r="G12" s="314"/>
      <c r="H12" s="314"/>
      <c r="I12" s="135"/>
      <c r="J12" s="314"/>
      <c r="K12" s="314"/>
      <c r="L12" s="295">
        <f t="shared" si="0"/>
        <v>0</v>
      </c>
    </row>
    <row r="13" spans="1:12" ht="30" x14ac:dyDescent="0.25">
      <c r="A13" s="135" t="s">
        <v>342</v>
      </c>
      <c r="B13" s="308">
        <v>93593</v>
      </c>
      <c r="C13" s="311" t="s">
        <v>563</v>
      </c>
      <c r="D13" s="308" t="s">
        <v>38</v>
      </c>
      <c r="E13" s="195"/>
      <c r="F13" s="314"/>
      <c r="G13" s="314"/>
      <c r="H13" s="314"/>
      <c r="I13" s="135"/>
      <c r="J13" s="314"/>
      <c r="K13" s="314"/>
      <c r="L13" s="295">
        <f t="shared" si="0"/>
        <v>0</v>
      </c>
    </row>
    <row r="14" spans="1:12" ht="45" customHeight="1" x14ac:dyDescent="0.25">
      <c r="A14" s="135" t="s">
        <v>343</v>
      </c>
      <c r="B14" s="135">
        <v>93176</v>
      </c>
      <c r="C14" s="317" t="s">
        <v>573</v>
      </c>
      <c r="D14" s="135" t="s">
        <v>39</v>
      </c>
      <c r="E14" s="135"/>
      <c r="F14" s="314"/>
      <c r="G14" s="314"/>
      <c r="H14" s="135"/>
      <c r="I14" s="135">
        <f>3.1*1000</f>
        <v>3100</v>
      </c>
      <c r="J14" s="135"/>
      <c r="K14" s="314"/>
      <c r="L14" s="295">
        <f t="shared" ref="L14:L21" si="1">F14*G14*I14*K14</f>
        <v>0</v>
      </c>
    </row>
    <row r="15" spans="1:12" ht="46.5" customHeight="1" x14ac:dyDescent="0.25">
      <c r="A15" s="135" t="s">
        <v>459</v>
      </c>
      <c r="B15" s="135">
        <v>93176</v>
      </c>
      <c r="C15" s="317" t="s">
        <v>584</v>
      </c>
      <c r="D15" s="135" t="s">
        <v>39</v>
      </c>
      <c r="E15" s="135"/>
      <c r="F15" s="314"/>
      <c r="G15" s="314"/>
      <c r="H15" s="135"/>
      <c r="I15" s="135">
        <f>1.2*1000</f>
        <v>1200</v>
      </c>
      <c r="J15" s="135"/>
      <c r="K15" s="314"/>
      <c r="L15" s="295">
        <f t="shared" si="1"/>
        <v>0</v>
      </c>
    </row>
    <row r="16" spans="1:12" ht="45" customHeight="1" x14ac:dyDescent="0.25">
      <c r="A16" s="135" t="s">
        <v>460</v>
      </c>
      <c r="B16" s="135">
        <v>93177</v>
      </c>
      <c r="C16" s="317" t="s">
        <v>574</v>
      </c>
      <c r="D16" s="135" t="s">
        <v>39</v>
      </c>
      <c r="E16" s="135"/>
      <c r="F16" s="314"/>
      <c r="G16" s="314"/>
      <c r="H16" s="135"/>
      <c r="I16" s="135">
        <f>3.1*1000</f>
        <v>3100</v>
      </c>
      <c r="J16" s="135"/>
      <c r="K16" s="314"/>
      <c r="L16" s="295">
        <f t="shared" si="1"/>
        <v>0</v>
      </c>
    </row>
    <row r="17" spans="1:12" ht="50.25" customHeight="1" x14ac:dyDescent="0.25">
      <c r="A17" s="135" t="s">
        <v>461</v>
      </c>
      <c r="B17" s="135">
        <v>93177</v>
      </c>
      <c r="C17" s="317" t="s">
        <v>583</v>
      </c>
      <c r="D17" s="135" t="s">
        <v>39</v>
      </c>
      <c r="E17" s="135"/>
      <c r="F17" s="314"/>
      <c r="G17" s="314"/>
      <c r="H17" s="135"/>
      <c r="I17" s="135">
        <f>1.2*1000</f>
        <v>1200</v>
      </c>
      <c r="J17" s="135"/>
      <c r="K17" s="314"/>
      <c r="L17" s="295">
        <f t="shared" si="1"/>
        <v>0</v>
      </c>
    </row>
    <row r="18" spans="1:12" ht="45" customHeight="1" x14ac:dyDescent="0.25">
      <c r="A18" s="135" t="s">
        <v>462</v>
      </c>
      <c r="B18" s="135">
        <v>93178</v>
      </c>
      <c r="C18" s="317" t="s">
        <v>575</v>
      </c>
      <c r="D18" s="135" t="s">
        <v>39</v>
      </c>
      <c r="E18" s="135"/>
      <c r="F18" s="314"/>
      <c r="G18" s="314"/>
      <c r="H18" s="135"/>
      <c r="I18" s="135">
        <f>3.1*1000</f>
        <v>3100</v>
      </c>
      <c r="J18" s="135"/>
      <c r="K18" s="314"/>
      <c r="L18" s="295">
        <f t="shared" si="1"/>
        <v>0</v>
      </c>
    </row>
    <row r="19" spans="1:12" ht="51.75" customHeight="1" x14ac:dyDescent="0.25">
      <c r="A19" s="135" t="s">
        <v>463</v>
      </c>
      <c r="B19" s="135">
        <v>93178</v>
      </c>
      <c r="C19" s="317" t="s">
        <v>582</v>
      </c>
      <c r="D19" s="135" t="s">
        <v>39</v>
      </c>
      <c r="E19" s="135"/>
      <c r="F19" s="314"/>
      <c r="G19" s="314"/>
      <c r="H19" s="135"/>
      <c r="I19" s="135">
        <f>1.2*1000</f>
        <v>1200</v>
      </c>
      <c r="J19" s="135"/>
      <c r="K19" s="314"/>
      <c r="L19" s="295">
        <f t="shared" si="1"/>
        <v>0</v>
      </c>
    </row>
    <row r="20" spans="1:12" ht="45" customHeight="1" x14ac:dyDescent="0.25">
      <c r="A20" s="135" t="s">
        <v>464</v>
      </c>
      <c r="B20" s="135">
        <v>93179</v>
      </c>
      <c r="C20" s="317" t="s">
        <v>576</v>
      </c>
      <c r="D20" s="135" t="s">
        <v>39</v>
      </c>
      <c r="E20" s="135"/>
      <c r="F20" s="314"/>
      <c r="G20" s="314"/>
      <c r="H20" s="135"/>
      <c r="I20" s="135">
        <f>3.1*1000</f>
        <v>3100</v>
      </c>
      <c r="J20" s="135"/>
      <c r="K20" s="314"/>
      <c r="L20" s="295">
        <f t="shared" si="1"/>
        <v>0</v>
      </c>
    </row>
    <row r="21" spans="1:12" ht="48.75" customHeight="1" x14ac:dyDescent="0.25">
      <c r="A21" s="135" t="s">
        <v>566</v>
      </c>
      <c r="B21" s="195">
        <v>93179</v>
      </c>
      <c r="C21" s="315" t="s">
        <v>572</v>
      </c>
      <c r="D21" s="195" t="s">
        <v>39</v>
      </c>
      <c r="E21" s="195"/>
      <c r="F21" s="314"/>
      <c r="G21" s="314"/>
      <c r="H21" s="195"/>
      <c r="I21" s="135">
        <f>1.2*1000</f>
        <v>1200</v>
      </c>
      <c r="J21" s="195"/>
      <c r="K21" s="314"/>
      <c r="L21" s="295">
        <f t="shared" si="1"/>
        <v>0</v>
      </c>
    </row>
    <row r="22" spans="1:12" x14ac:dyDescent="0.25">
      <c r="A22" s="464" t="s">
        <v>585</v>
      </c>
      <c r="B22" s="464"/>
      <c r="C22" s="464"/>
      <c r="D22" s="464"/>
      <c r="E22" s="464"/>
      <c r="F22" s="464"/>
      <c r="G22" s="464"/>
      <c r="H22" s="464"/>
      <c r="I22" s="464"/>
      <c r="J22" s="464"/>
      <c r="K22" s="464"/>
      <c r="L22" s="464"/>
    </row>
    <row r="23" spans="1:12" x14ac:dyDescent="0.25">
      <c r="A23" s="465"/>
      <c r="B23" s="466"/>
      <c r="C23" s="466"/>
      <c r="D23" s="466"/>
      <c r="E23" s="466"/>
      <c r="F23" s="466"/>
      <c r="G23" s="466"/>
      <c r="H23" s="466"/>
      <c r="I23" s="466"/>
      <c r="J23" s="466"/>
      <c r="K23" s="466"/>
      <c r="L23" s="467"/>
    </row>
    <row r="24" spans="1:12" ht="45" customHeight="1" x14ac:dyDescent="0.25">
      <c r="A24" s="458" t="s">
        <v>580</v>
      </c>
      <c r="B24" s="459"/>
      <c r="C24" s="459"/>
      <c r="D24" s="459"/>
      <c r="E24" s="459"/>
      <c r="F24" s="459"/>
      <c r="G24" s="459"/>
      <c r="H24" s="459"/>
      <c r="I24" s="459"/>
      <c r="J24" s="459"/>
      <c r="K24" s="459"/>
      <c r="L24" s="460"/>
    </row>
    <row r="25" spans="1:12" ht="45" customHeight="1" x14ac:dyDescent="0.25">
      <c r="A25" s="461"/>
      <c r="B25" s="462"/>
      <c r="C25" s="462"/>
      <c r="D25" s="462"/>
      <c r="E25" s="462"/>
      <c r="F25" s="462"/>
      <c r="G25" s="462"/>
      <c r="H25" s="462"/>
      <c r="I25" s="462"/>
      <c r="J25" s="462"/>
      <c r="K25" s="462"/>
      <c r="L25" s="463"/>
    </row>
  </sheetData>
  <sheetProtection password="F990" sheet="1" objects="1" scenarios="1"/>
  <mergeCells count="11">
    <mergeCell ref="A24:L25"/>
    <mergeCell ref="A22:L22"/>
    <mergeCell ref="K5:K6"/>
    <mergeCell ref="A23:L23"/>
    <mergeCell ref="B5:J5"/>
    <mergeCell ref="B6:J6"/>
    <mergeCell ref="A1:L1"/>
    <mergeCell ref="A2:L2"/>
    <mergeCell ref="K3:K4"/>
    <mergeCell ref="B3:J3"/>
    <mergeCell ref="B4:J4"/>
  </mergeCells>
  <printOptions horizontalCentered="1"/>
  <pageMargins left="0.19685039370078741" right="0.19685039370078741" top="0.78740157480314965" bottom="0.78740157480314965" header="0.31496062992125984" footer="0.31496062992125984"/>
  <pageSetup paperSize="9" scale="4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L28"/>
  <sheetViews>
    <sheetView view="pageBreakPreview" topLeftCell="A28" zoomScale="90" zoomScaleNormal="100" zoomScaleSheetLayoutView="90" workbookViewId="0">
      <selection activeCell="J11" sqref="J11"/>
    </sheetView>
  </sheetViews>
  <sheetFormatPr defaultRowHeight="15" x14ac:dyDescent="0.25"/>
  <cols>
    <col min="1" max="1" width="9.140625" style="2"/>
    <col min="2" max="2" width="12" style="2" bestFit="1" customWidth="1"/>
    <col min="3" max="3" width="64.140625" style="2" customWidth="1"/>
    <col min="4" max="4" width="13.7109375" style="2" bestFit="1" customWidth="1"/>
    <col min="5" max="5" width="22.7109375" style="2" bestFit="1" customWidth="1"/>
    <col min="6" max="6" width="14.7109375" style="2" bestFit="1" customWidth="1"/>
    <col min="7" max="7" width="18" style="2" bestFit="1" customWidth="1"/>
    <col min="8" max="8" width="21.85546875" style="2" bestFit="1" customWidth="1"/>
    <col min="9" max="16384" width="9.140625" style="2"/>
  </cols>
  <sheetData>
    <row r="1" spans="1:8" ht="90" customHeight="1" x14ac:dyDescent="0.25">
      <c r="A1" s="448" t="s">
        <v>801</v>
      </c>
      <c r="B1" s="448"/>
      <c r="C1" s="448"/>
      <c r="D1" s="448"/>
      <c r="E1" s="448"/>
      <c r="F1" s="448"/>
      <c r="G1" s="448"/>
      <c r="H1" s="448"/>
    </row>
    <row r="2" spans="1:8" ht="18.75" x14ac:dyDescent="0.25">
      <c r="A2" s="438" t="s">
        <v>465</v>
      </c>
      <c r="B2" s="438"/>
      <c r="C2" s="438"/>
      <c r="D2" s="438"/>
      <c r="E2" s="438"/>
      <c r="F2" s="438"/>
      <c r="G2" s="438"/>
      <c r="H2" s="438"/>
    </row>
    <row r="3" spans="1:8" x14ac:dyDescent="0.25">
      <c r="A3" s="133" t="s">
        <v>11</v>
      </c>
      <c r="B3" s="450"/>
      <c r="C3" s="450"/>
      <c r="D3" s="450"/>
      <c r="E3" s="450"/>
      <c r="F3" s="450"/>
      <c r="G3" s="441" t="s">
        <v>15</v>
      </c>
      <c r="H3" s="123" t="s">
        <v>16</v>
      </c>
    </row>
    <row r="4" spans="1:8" x14ac:dyDescent="0.25">
      <c r="A4" s="133" t="s">
        <v>12</v>
      </c>
      <c r="B4" s="450"/>
      <c r="C4" s="450"/>
      <c r="D4" s="450"/>
      <c r="E4" s="450"/>
      <c r="F4" s="450"/>
      <c r="G4" s="441"/>
      <c r="H4" s="124" t="str">
        <f>'PLANILHA ORÇAMENTÁRIA'!H4</f>
        <v>PA - janeiro/2018</v>
      </c>
    </row>
    <row r="5" spans="1:8" x14ac:dyDescent="0.25">
      <c r="A5" s="133" t="s">
        <v>13</v>
      </c>
      <c r="B5" s="450"/>
      <c r="C5" s="450"/>
      <c r="D5" s="450"/>
      <c r="E5" s="450"/>
      <c r="F5" s="450"/>
      <c r="G5" s="444">
        <f>BDI!I22</f>
        <v>0.31126118815198645</v>
      </c>
      <c r="H5" s="132" t="str">
        <f>'PLANILHA ORÇAMENTÁRIA'!H5</f>
        <v>SICRO</v>
      </c>
    </row>
    <row r="6" spans="1:8" x14ac:dyDescent="0.25">
      <c r="A6" s="133" t="s">
        <v>14</v>
      </c>
      <c r="B6" s="450"/>
      <c r="C6" s="450"/>
      <c r="D6" s="450"/>
      <c r="E6" s="450"/>
      <c r="F6" s="450"/>
      <c r="G6" s="444"/>
      <c r="H6" s="124" t="str">
        <f>'PLANILHA ORÇAMENTÁRIA'!H6</f>
        <v>PA - Setembro/2017</v>
      </c>
    </row>
    <row r="7" spans="1:8" x14ac:dyDescent="0.25">
      <c r="A7" s="125" t="s">
        <v>349</v>
      </c>
      <c r="B7" s="125" t="s">
        <v>1</v>
      </c>
      <c r="C7" s="125" t="s">
        <v>444</v>
      </c>
      <c r="D7" s="125" t="s">
        <v>221</v>
      </c>
      <c r="E7" s="125" t="s">
        <v>445</v>
      </c>
      <c r="F7" s="125" t="s">
        <v>446</v>
      </c>
      <c r="G7" s="125" t="s">
        <v>447</v>
      </c>
      <c r="H7" s="125" t="s">
        <v>448</v>
      </c>
    </row>
    <row r="8" spans="1:8" ht="15.75" x14ac:dyDescent="0.25">
      <c r="A8" s="272" t="s">
        <v>46</v>
      </c>
      <c r="B8" s="195">
        <v>93358</v>
      </c>
      <c r="C8" s="198" t="s">
        <v>116</v>
      </c>
      <c r="D8" s="284" t="s">
        <v>29</v>
      </c>
      <c r="E8" s="313"/>
      <c r="F8" s="313"/>
      <c r="G8" s="313"/>
      <c r="H8" s="295">
        <f>E8*F8*G8</f>
        <v>0</v>
      </c>
    </row>
    <row r="9" spans="1:8" ht="60" x14ac:dyDescent="0.25">
      <c r="A9" s="272" t="s">
        <v>47</v>
      </c>
      <c r="B9" s="195">
        <v>94267</v>
      </c>
      <c r="C9" s="319" t="s">
        <v>101</v>
      </c>
      <c r="D9" s="284" t="s">
        <v>41</v>
      </c>
      <c r="E9" s="313"/>
      <c r="F9" s="155"/>
      <c r="G9" s="155"/>
      <c r="H9" s="295">
        <f>E9</f>
        <v>0</v>
      </c>
    </row>
    <row r="10" spans="1:8" ht="60" x14ac:dyDescent="0.25">
      <c r="A10" s="272" t="s">
        <v>65</v>
      </c>
      <c r="B10" s="195">
        <v>94268</v>
      </c>
      <c r="C10" s="319" t="s">
        <v>102</v>
      </c>
      <c r="D10" s="284" t="s">
        <v>41</v>
      </c>
      <c r="E10" s="313"/>
      <c r="F10" s="155"/>
      <c r="G10" s="155"/>
      <c r="H10" s="295">
        <f t="shared" ref="H10:H24" si="0">E10</f>
        <v>0</v>
      </c>
    </row>
    <row r="11" spans="1:8" ht="60" x14ac:dyDescent="0.25">
      <c r="A11" s="272" t="s">
        <v>120</v>
      </c>
      <c r="B11" s="195">
        <v>94269</v>
      </c>
      <c r="C11" s="319" t="s">
        <v>101</v>
      </c>
      <c r="D11" s="284" t="s">
        <v>41</v>
      </c>
      <c r="E11" s="313"/>
      <c r="F11" s="155"/>
      <c r="G11" s="155"/>
      <c r="H11" s="295">
        <f t="shared" si="0"/>
        <v>0</v>
      </c>
    </row>
    <row r="12" spans="1:8" ht="60" x14ac:dyDescent="0.25">
      <c r="A12" s="272" t="s">
        <v>121</v>
      </c>
      <c r="B12" s="195">
        <v>94270</v>
      </c>
      <c r="C12" s="319" t="s">
        <v>103</v>
      </c>
      <c r="D12" s="284" t="s">
        <v>41</v>
      </c>
      <c r="E12" s="313"/>
      <c r="F12" s="155"/>
      <c r="G12" s="155"/>
      <c r="H12" s="295">
        <f t="shared" si="0"/>
        <v>0</v>
      </c>
    </row>
    <row r="13" spans="1:8" ht="60" x14ac:dyDescent="0.25">
      <c r="A13" s="272" t="s">
        <v>122</v>
      </c>
      <c r="B13" s="195">
        <v>94271</v>
      </c>
      <c r="C13" s="319" t="s">
        <v>104</v>
      </c>
      <c r="D13" s="284" t="s">
        <v>41</v>
      </c>
      <c r="E13" s="313"/>
      <c r="F13" s="155"/>
      <c r="G13" s="155"/>
      <c r="H13" s="295">
        <f t="shared" si="0"/>
        <v>0</v>
      </c>
    </row>
    <row r="14" spans="1:8" ht="60" x14ac:dyDescent="0.25">
      <c r="A14" s="272" t="s">
        <v>123</v>
      </c>
      <c r="B14" s="195">
        <v>94272</v>
      </c>
      <c r="C14" s="319" t="s">
        <v>105</v>
      </c>
      <c r="D14" s="284" t="s">
        <v>41</v>
      </c>
      <c r="E14" s="313"/>
      <c r="F14" s="155"/>
      <c r="G14" s="155"/>
      <c r="H14" s="295">
        <f t="shared" si="0"/>
        <v>0</v>
      </c>
    </row>
    <row r="15" spans="1:8" ht="60" x14ac:dyDescent="0.25">
      <c r="A15" s="272" t="s">
        <v>124</v>
      </c>
      <c r="B15" s="195">
        <v>94273</v>
      </c>
      <c r="C15" s="319" t="s">
        <v>106</v>
      </c>
      <c r="D15" s="284" t="s">
        <v>41</v>
      </c>
      <c r="E15" s="313"/>
      <c r="F15" s="155"/>
      <c r="G15" s="155"/>
      <c r="H15" s="295">
        <f t="shared" si="0"/>
        <v>0</v>
      </c>
    </row>
    <row r="16" spans="1:8" ht="60" x14ac:dyDescent="0.25">
      <c r="A16" s="272" t="s">
        <v>242</v>
      </c>
      <c r="B16" s="195">
        <v>94274</v>
      </c>
      <c r="C16" s="319" t="s">
        <v>107</v>
      </c>
      <c r="D16" s="284" t="s">
        <v>41</v>
      </c>
      <c r="E16" s="313"/>
      <c r="F16" s="155"/>
      <c r="G16" s="155"/>
      <c r="H16" s="295">
        <f t="shared" si="0"/>
        <v>0</v>
      </c>
    </row>
    <row r="17" spans="1:12" ht="30" x14ac:dyDescent="0.25">
      <c r="A17" s="272" t="s">
        <v>243</v>
      </c>
      <c r="B17" s="195">
        <v>94281</v>
      </c>
      <c r="C17" s="319" t="s">
        <v>108</v>
      </c>
      <c r="D17" s="284" t="s">
        <v>41</v>
      </c>
      <c r="E17" s="313"/>
      <c r="F17" s="155"/>
      <c r="G17" s="155"/>
      <c r="H17" s="295">
        <f t="shared" si="0"/>
        <v>0</v>
      </c>
    </row>
    <row r="18" spans="1:12" ht="30" x14ac:dyDescent="0.25">
      <c r="A18" s="272" t="s">
        <v>244</v>
      </c>
      <c r="B18" s="195">
        <v>94282</v>
      </c>
      <c r="C18" s="319" t="s">
        <v>109</v>
      </c>
      <c r="D18" s="284" t="s">
        <v>41</v>
      </c>
      <c r="E18" s="313"/>
      <c r="F18" s="155"/>
      <c r="G18" s="155"/>
      <c r="H18" s="295">
        <f t="shared" si="0"/>
        <v>0</v>
      </c>
    </row>
    <row r="19" spans="1:12" ht="30" x14ac:dyDescent="0.25">
      <c r="A19" s="272" t="s">
        <v>245</v>
      </c>
      <c r="B19" s="195">
        <v>94283</v>
      </c>
      <c r="C19" s="319" t="s">
        <v>110</v>
      </c>
      <c r="D19" s="284" t="s">
        <v>41</v>
      </c>
      <c r="E19" s="313"/>
      <c r="F19" s="155"/>
      <c r="G19" s="155"/>
      <c r="H19" s="295">
        <f t="shared" si="0"/>
        <v>0</v>
      </c>
    </row>
    <row r="20" spans="1:12" ht="30" x14ac:dyDescent="0.25">
      <c r="A20" s="272" t="s">
        <v>246</v>
      </c>
      <c r="B20" s="195">
        <v>94284</v>
      </c>
      <c r="C20" s="319" t="s">
        <v>111</v>
      </c>
      <c r="D20" s="284" t="s">
        <v>41</v>
      </c>
      <c r="E20" s="313"/>
      <c r="F20" s="155"/>
      <c r="G20" s="155"/>
      <c r="H20" s="295">
        <f t="shared" si="0"/>
        <v>0</v>
      </c>
    </row>
    <row r="21" spans="1:12" ht="30" x14ac:dyDescent="0.25">
      <c r="A21" s="272" t="s">
        <v>125</v>
      </c>
      <c r="B21" s="195">
        <v>94287</v>
      </c>
      <c r="C21" s="319" t="s">
        <v>112</v>
      </c>
      <c r="D21" s="284" t="s">
        <v>41</v>
      </c>
      <c r="E21" s="313"/>
      <c r="F21" s="155"/>
      <c r="G21" s="155"/>
      <c r="H21" s="295">
        <f t="shared" si="0"/>
        <v>0</v>
      </c>
    </row>
    <row r="22" spans="1:12" ht="30" x14ac:dyDescent="0.25">
      <c r="A22" s="272" t="s">
        <v>142</v>
      </c>
      <c r="B22" s="195">
        <v>94288</v>
      </c>
      <c r="C22" s="319" t="s">
        <v>113</v>
      </c>
      <c r="D22" s="284" t="s">
        <v>41</v>
      </c>
      <c r="E22" s="313"/>
      <c r="F22" s="155"/>
      <c r="G22" s="155"/>
      <c r="H22" s="295">
        <f t="shared" si="0"/>
        <v>0</v>
      </c>
    </row>
    <row r="23" spans="1:12" ht="30" x14ac:dyDescent="0.25">
      <c r="A23" s="272" t="s">
        <v>143</v>
      </c>
      <c r="B23" s="195">
        <v>94289</v>
      </c>
      <c r="C23" s="319" t="s">
        <v>114</v>
      </c>
      <c r="D23" s="284" t="s">
        <v>41</v>
      </c>
      <c r="E23" s="313"/>
      <c r="F23" s="155"/>
      <c r="G23" s="155"/>
      <c r="H23" s="295">
        <f t="shared" si="0"/>
        <v>0</v>
      </c>
    </row>
    <row r="24" spans="1:12" ht="30" x14ac:dyDescent="0.25">
      <c r="A24" s="272" t="s">
        <v>144</v>
      </c>
      <c r="B24" s="195">
        <v>94290</v>
      </c>
      <c r="C24" s="319" t="s">
        <v>115</v>
      </c>
      <c r="D24" s="284" t="s">
        <v>41</v>
      </c>
      <c r="E24" s="313"/>
      <c r="F24" s="155"/>
      <c r="G24" s="155"/>
      <c r="H24" s="295">
        <f t="shared" si="0"/>
        <v>0</v>
      </c>
    </row>
    <row r="25" spans="1:12" x14ac:dyDescent="0.25">
      <c r="A25" s="155"/>
      <c r="B25" s="155"/>
      <c r="C25" s="155"/>
      <c r="D25" s="155"/>
      <c r="E25" s="155"/>
      <c r="F25" s="155"/>
      <c r="G25" s="155"/>
      <c r="H25" s="155"/>
    </row>
    <row r="26" spans="1:12" x14ac:dyDescent="0.25">
      <c r="A26" s="155"/>
      <c r="B26" s="155"/>
      <c r="C26" s="155"/>
      <c r="D26" s="155"/>
      <c r="E26" s="155"/>
      <c r="F26" s="155"/>
      <c r="G26" s="155"/>
      <c r="H26" s="155"/>
    </row>
    <row r="27" spans="1:12" ht="45" customHeight="1" x14ac:dyDescent="0.25">
      <c r="A27" s="431" t="s">
        <v>580</v>
      </c>
      <c r="B27" s="431"/>
      <c r="C27" s="431"/>
      <c r="D27" s="431"/>
      <c r="E27" s="431"/>
      <c r="F27" s="431"/>
      <c r="G27" s="431"/>
      <c r="H27" s="431"/>
      <c r="I27" s="318"/>
      <c r="J27" s="318"/>
      <c r="K27" s="318"/>
      <c r="L27" s="318"/>
    </row>
    <row r="28" spans="1:12" ht="45" customHeight="1" x14ac:dyDescent="0.25">
      <c r="A28" s="431"/>
      <c r="B28" s="431"/>
      <c r="C28" s="431"/>
      <c r="D28" s="431"/>
      <c r="E28" s="431"/>
      <c r="F28" s="431"/>
      <c r="G28" s="431"/>
      <c r="H28" s="431"/>
      <c r="I28" s="318"/>
      <c r="J28" s="318"/>
      <c r="K28" s="318"/>
      <c r="L28" s="318"/>
    </row>
  </sheetData>
  <sheetProtection password="F990" sheet="1" objects="1" scenarios="1"/>
  <mergeCells count="9">
    <mergeCell ref="A27:H28"/>
    <mergeCell ref="B5:F5"/>
    <mergeCell ref="G5:G6"/>
    <mergeCell ref="B6:F6"/>
    <mergeCell ref="A1:H1"/>
    <mergeCell ref="A2:H2"/>
    <mergeCell ref="B3:F3"/>
    <mergeCell ref="G3:G4"/>
    <mergeCell ref="B4:F4"/>
  </mergeCells>
  <pageMargins left="0.511811024" right="0.511811024" top="0.78740157499999996" bottom="0.78740157499999996" header="0.31496062000000002" footer="0.31496062000000002"/>
  <pageSetup paperSize="9" scale="52"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95"/>
  <sheetViews>
    <sheetView view="pageBreakPreview" topLeftCell="A41" zoomScale="70" zoomScaleNormal="100" zoomScaleSheetLayoutView="70" workbookViewId="0">
      <selection activeCell="I92" activeCellId="29" sqref="A2:I2 A3:A8 B7:I8 H3:I7 A9:E16 I9:I16 A17:I17 A18:E33 H18:I33 A35:E38 A34:I34 H35:I38 A39:I39 A40:E55 I40:I55 A56:I56 A57:E70 G57:I70 A71:A72 B72:D77 B71:I71 F72:I77 A73:A77 A78:I78 A79:E89 I79:I89 A90:I90 A91:D91 F91:I91 A92:I95"/>
    </sheetView>
  </sheetViews>
  <sheetFormatPr defaultRowHeight="15" x14ac:dyDescent="0.25"/>
  <cols>
    <col min="1" max="1" width="9.140625" style="2"/>
    <col min="2" max="2" width="9.85546875" style="2" bestFit="1" customWidth="1"/>
    <col min="3" max="3" width="55.140625" style="2" customWidth="1"/>
    <col min="4" max="4" width="13.7109375" style="2" bestFit="1" customWidth="1"/>
    <col min="5" max="5" width="21.85546875" style="2" bestFit="1" customWidth="1"/>
    <col min="6" max="6" width="22.7109375" style="2" bestFit="1" customWidth="1"/>
    <col min="7" max="7" width="16.42578125" style="2" customWidth="1"/>
    <col min="8" max="8" width="23.42578125" style="2" bestFit="1" customWidth="1"/>
    <col min="9" max="9" width="21.85546875" style="320" bestFit="1" customWidth="1"/>
    <col min="10" max="16384" width="9.140625" style="2"/>
  </cols>
  <sheetData>
    <row r="1" spans="1:9" ht="90" customHeight="1" x14ac:dyDescent="0.25">
      <c r="A1" s="448" t="s">
        <v>801</v>
      </c>
      <c r="B1" s="448"/>
      <c r="C1" s="448"/>
      <c r="D1" s="448"/>
      <c r="E1" s="448"/>
      <c r="F1" s="448"/>
      <c r="G1" s="448"/>
      <c r="H1" s="448"/>
      <c r="I1" s="448"/>
    </row>
    <row r="2" spans="1:9" ht="18.75" x14ac:dyDescent="0.25">
      <c r="A2" s="438" t="s">
        <v>467</v>
      </c>
      <c r="B2" s="438"/>
      <c r="C2" s="438"/>
      <c r="D2" s="438"/>
      <c r="E2" s="438"/>
      <c r="F2" s="438"/>
      <c r="G2" s="438"/>
      <c r="H2" s="438"/>
      <c r="I2" s="438"/>
    </row>
    <row r="3" spans="1:9" x14ac:dyDescent="0.25">
      <c r="A3" s="133" t="s">
        <v>11</v>
      </c>
      <c r="B3" s="450"/>
      <c r="C3" s="450"/>
      <c r="D3" s="450"/>
      <c r="E3" s="450"/>
      <c r="F3" s="450"/>
      <c r="G3" s="450"/>
      <c r="H3" s="441" t="s">
        <v>15</v>
      </c>
      <c r="I3" s="140" t="s">
        <v>16</v>
      </c>
    </row>
    <row r="4" spans="1:9" x14ac:dyDescent="0.25">
      <c r="A4" s="133" t="s">
        <v>12</v>
      </c>
      <c r="B4" s="450"/>
      <c r="C4" s="450"/>
      <c r="D4" s="450"/>
      <c r="E4" s="450"/>
      <c r="F4" s="450"/>
      <c r="G4" s="450"/>
      <c r="H4" s="441"/>
      <c r="I4" s="323" t="str">
        <f>'PLANILHA ORÇAMENTÁRIA'!H4</f>
        <v>PA - janeiro/2018</v>
      </c>
    </row>
    <row r="5" spans="1:9" x14ac:dyDescent="0.25">
      <c r="A5" s="133" t="s">
        <v>13</v>
      </c>
      <c r="B5" s="450"/>
      <c r="C5" s="450"/>
      <c r="D5" s="450"/>
      <c r="E5" s="450"/>
      <c r="F5" s="450"/>
      <c r="G5" s="450"/>
      <c r="H5" s="444">
        <f>BDI!I22</f>
        <v>0.31126118815198645</v>
      </c>
      <c r="I5" s="324" t="str">
        <f>'PLANILHA ORÇAMENTÁRIA'!H5</f>
        <v>SICRO</v>
      </c>
    </row>
    <row r="6" spans="1:9" x14ac:dyDescent="0.25">
      <c r="A6" s="133" t="s">
        <v>14</v>
      </c>
      <c r="B6" s="450"/>
      <c r="C6" s="450"/>
      <c r="D6" s="450"/>
      <c r="E6" s="450"/>
      <c r="F6" s="450"/>
      <c r="G6" s="450"/>
      <c r="H6" s="444"/>
      <c r="I6" s="323" t="str">
        <f>'PLANILHA ORÇAMENTÁRIA'!H6</f>
        <v>PA - Setembro/2017</v>
      </c>
    </row>
    <row r="7" spans="1:9" x14ac:dyDescent="0.25">
      <c r="A7" s="125" t="s">
        <v>349</v>
      </c>
      <c r="B7" s="125" t="s">
        <v>1</v>
      </c>
      <c r="C7" s="125" t="s">
        <v>444</v>
      </c>
      <c r="D7" s="125" t="s">
        <v>221</v>
      </c>
      <c r="E7" s="125" t="s">
        <v>468</v>
      </c>
      <c r="F7" s="125" t="s">
        <v>784</v>
      </c>
      <c r="G7" s="125" t="s">
        <v>785</v>
      </c>
      <c r="H7" s="125" t="s">
        <v>797</v>
      </c>
      <c r="I7" s="125" t="s">
        <v>448</v>
      </c>
    </row>
    <row r="8" spans="1:9" x14ac:dyDescent="0.25">
      <c r="A8" s="322" t="s">
        <v>44</v>
      </c>
      <c r="B8" s="469" t="s">
        <v>157</v>
      </c>
      <c r="C8" s="469"/>
      <c r="D8" s="469"/>
      <c r="E8" s="469"/>
      <c r="F8" s="469"/>
      <c r="G8" s="469"/>
      <c r="H8" s="469"/>
      <c r="I8" s="469"/>
    </row>
    <row r="9" spans="1:9" ht="75" x14ac:dyDescent="0.25">
      <c r="A9" s="285" t="s">
        <v>247</v>
      </c>
      <c r="B9" s="285">
        <v>90099</v>
      </c>
      <c r="C9" s="255" t="s">
        <v>469</v>
      </c>
      <c r="D9" s="284" t="s">
        <v>29</v>
      </c>
      <c r="E9" s="284"/>
      <c r="F9" s="313"/>
      <c r="G9" s="313"/>
      <c r="H9" s="313"/>
      <c r="I9" s="302">
        <f>F9*G9*H9</f>
        <v>0</v>
      </c>
    </row>
    <row r="10" spans="1:9" ht="75" x14ac:dyDescent="0.25">
      <c r="A10" s="285" t="s">
        <v>248</v>
      </c>
      <c r="B10" s="285">
        <v>90100</v>
      </c>
      <c r="C10" s="257" t="s">
        <v>135</v>
      </c>
      <c r="D10" s="284" t="s">
        <v>29</v>
      </c>
      <c r="E10" s="284"/>
      <c r="F10" s="313"/>
      <c r="G10" s="313"/>
      <c r="H10" s="313"/>
      <c r="I10" s="302">
        <f t="shared" ref="I10:I16" si="0">F10*G10*H10</f>
        <v>0</v>
      </c>
    </row>
    <row r="11" spans="1:9" ht="90" x14ac:dyDescent="0.25">
      <c r="A11" s="285" t="s">
        <v>249</v>
      </c>
      <c r="B11" s="285">
        <v>90101</v>
      </c>
      <c r="C11" s="257" t="s">
        <v>136</v>
      </c>
      <c r="D11" s="284" t="s">
        <v>29</v>
      </c>
      <c r="E11" s="284"/>
      <c r="F11" s="313"/>
      <c r="G11" s="313"/>
      <c r="H11" s="313"/>
      <c r="I11" s="302">
        <f t="shared" si="0"/>
        <v>0</v>
      </c>
    </row>
    <row r="12" spans="1:9" ht="90" x14ac:dyDescent="0.25">
      <c r="A12" s="285" t="s">
        <v>250</v>
      </c>
      <c r="B12" s="285">
        <v>90102</v>
      </c>
      <c r="C12" s="325" t="s">
        <v>137</v>
      </c>
      <c r="D12" s="284" t="s">
        <v>29</v>
      </c>
      <c r="E12" s="284"/>
      <c r="F12" s="313"/>
      <c r="G12" s="313"/>
      <c r="H12" s="313"/>
      <c r="I12" s="302">
        <f t="shared" si="0"/>
        <v>0</v>
      </c>
    </row>
    <row r="13" spans="1:9" ht="105" x14ac:dyDescent="0.25">
      <c r="A13" s="285" t="s">
        <v>251</v>
      </c>
      <c r="B13" s="285">
        <v>90105</v>
      </c>
      <c r="C13" s="325" t="s">
        <v>138</v>
      </c>
      <c r="D13" s="284" t="s">
        <v>29</v>
      </c>
      <c r="E13" s="284"/>
      <c r="F13" s="313"/>
      <c r="G13" s="313"/>
      <c r="H13" s="313"/>
      <c r="I13" s="302">
        <f t="shared" si="0"/>
        <v>0</v>
      </c>
    </row>
    <row r="14" spans="1:9" ht="75" x14ac:dyDescent="0.25">
      <c r="A14" s="285" t="s">
        <v>252</v>
      </c>
      <c r="B14" s="285">
        <v>90106</v>
      </c>
      <c r="C14" s="257" t="s">
        <v>139</v>
      </c>
      <c r="D14" s="284" t="s">
        <v>29</v>
      </c>
      <c r="E14" s="284"/>
      <c r="F14" s="313"/>
      <c r="G14" s="313"/>
      <c r="H14" s="313"/>
      <c r="I14" s="302">
        <f t="shared" si="0"/>
        <v>0</v>
      </c>
    </row>
    <row r="15" spans="1:9" ht="90" x14ac:dyDescent="0.25">
      <c r="A15" s="285" t="s">
        <v>253</v>
      </c>
      <c r="B15" s="285">
        <v>90107</v>
      </c>
      <c r="C15" s="257" t="s">
        <v>140</v>
      </c>
      <c r="D15" s="284" t="s">
        <v>29</v>
      </c>
      <c r="E15" s="284"/>
      <c r="F15" s="313"/>
      <c r="G15" s="313"/>
      <c r="H15" s="313"/>
      <c r="I15" s="302">
        <f t="shared" si="0"/>
        <v>0</v>
      </c>
    </row>
    <row r="16" spans="1:9" ht="90" x14ac:dyDescent="0.25">
      <c r="A16" s="285" t="s">
        <v>254</v>
      </c>
      <c r="B16" s="285">
        <v>90108</v>
      </c>
      <c r="C16" s="325" t="s">
        <v>141</v>
      </c>
      <c r="D16" s="284" t="s">
        <v>29</v>
      </c>
      <c r="E16" s="284"/>
      <c r="F16" s="313"/>
      <c r="G16" s="313"/>
      <c r="H16" s="313"/>
      <c r="I16" s="302">
        <f t="shared" si="0"/>
        <v>0</v>
      </c>
    </row>
    <row r="17" spans="1:9" x14ac:dyDescent="0.25">
      <c r="A17" s="322" t="s">
        <v>45</v>
      </c>
      <c r="B17" s="469" t="s">
        <v>158</v>
      </c>
      <c r="C17" s="469"/>
      <c r="D17" s="469"/>
      <c r="E17" s="469"/>
      <c r="F17" s="469"/>
      <c r="G17" s="469"/>
      <c r="H17" s="469"/>
      <c r="I17" s="469"/>
    </row>
    <row r="18" spans="1:9" ht="45" x14ac:dyDescent="0.25">
      <c r="A18" s="285" t="s">
        <v>255</v>
      </c>
      <c r="B18" s="285">
        <v>94037</v>
      </c>
      <c r="C18" s="325" t="s">
        <v>149</v>
      </c>
      <c r="D18" s="284" t="s">
        <v>19</v>
      </c>
      <c r="E18" s="284"/>
      <c r="F18" s="313"/>
      <c r="G18" s="313"/>
      <c r="H18" s="155"/>
      <c r="I18" s="302">
        <f>F18*G18</f>
        <v>0</v>
      </c>
    </row>
    <row r="19" spans="1:9" ht="60" x14ac:dyDescent="0.25">
      <c r="A19" s="285" t="s">
        <v>256</v>
      </c>
      <c r="B19" s="285">
        <v>94038</v>
      </c>
      <c r="C19" s="325" t="s">
        <v>150</v>
      </c>
      <c r="D19" s="284" t="s">
        <v>19</v>
      </c>
      <c r="E19" s="284"/>
      <c r="F19" s="313"/>
      <c r="G19" s="313"/>
      <c r="H19" s="155"/>
      <c r="I19" s="302">
        <f t="shared" ref="I19:I38" si="1">F19*G19</f>
        <v>0</v>
      </c>
    </row>
    <row r="20" spans="1:9" ht="60" x14ac:dyDescent="0.25">
      <c r="A20" s="285" t="s">
        <v>257</v>
      </c>
      <c r="B20" s="285">
        <v>94039</v>
      </c>
      <c r="C20" s="325" t="s">
        <v>151</v>
      </c>
      <c r="D20" s="284" t="s">
        <v>19</v>
      </c>
      <c r="E20" s="284"/>
      <c r="F20" s="313"/>
      <c r="G20" s="313"/>
      <c r="H20" s="155"/>
      <c r="I20" s="302">
        <f t="shared" si="1"/>
        <v>0</v>
      </c>
    </row>
    <row r="21" spans="1:9" ht="60" x14ac:dyDescent="0.25">
      <c r="A21" s="285" t="s">
        <v>258</v>
      </c>
      <c r="B21" s="285">
        <v>94040</v>
      </c>
      <c r="C21" s="325" t="s">
        <v>153</v>
      </c>
      <c r="D21" s="284" t="s">
        <v>19</v>
      </c>
      <c r="E21" s="284"/>
      <c r="F21" s="313"/>
      <c r="G21" s="313"/>
      <c r="H21" s="155"/>
      <c r="I21" s="302">
        <f t="shared" si="1"/>
        <v>0</v>
      </c>
    </row>
    <row r="22" spans="1:9" ht="60" x14ac:dyDescent="0.25">
      <c r="A22" s="285" t="s">
        <v>259</v>
      </c>
      <c r="B22" s="285">
        <v>94043</v>
      </c>
      <c r="C22" s="325" t="s">
        <v>152</v>
      </c>
      <c r="D22" s="284" t="s">
        <v>19</v>
      </c>
      <c r="E22" s="284"/>
      <c r="F22" s="313"/>
      <c r="G22" s="313"/>
      <c r="H22" s="155"/>
      <c r="I22" s="302">
        <f t="shared" si="1"/>
        <v>0</v>
      </c>
    </row>
    <row r="23" spans="1:9" ht="60" x14ac:dyDescent="0.25">
      <c r="A23" s="285" t="s">
        <v>260</v>
      </c>
      <c r="B23" s="285">
        <v>94044</v>
      </c>
      <c r="C23" s="325" t="s">
        <v>156</v>
      </c>
      <c r="D23" s="284" t="s">
        <v>19</v>
      </c>
      <c r="E23" s="284"/>
      <c r="F23" s="313"/>
      <c r="G23" s="313"/>
      <c r="H23" s="155"/>
      <c r="I23" s="302">
        <f t="shared" si="1"/>
        <v>0</v>
      </c>
    </row>
    <row r="24" spans="1:9" ht="60" x14ac:dyDescent="0.25">
      <c r="A24" s="285" t="s">
        <v>261</v>
      </c>
      <c r="B24" s="285">
        <v>94045</v>
      </c>
      <c r="C24" s="325" t="s">
        <v>154</v>
      </c>
      <c r="D24" s="284" t="s">
        <v>19</v>
      </c>
      <c r="E24" s="284"/>
      <c r="F24" s="313"/>
      <c r="G24" s="313"/>
      <c r="H24" s="155"/>
      <c r="I24" s="302">
        <f t="shared" si="1"/>
        <v>0</v>
      </c>
    </row>
    <row r="25" spans="1:9" ht="60" x14ac:dyDescent="0.25">
      <c r="A25" s="285" t="s">
        <v>262</v>
      </c>
      <c r="B25" s="285">
        <v>94046</v>
      </c>
      <c r="C25" s="325" t="s">
        <v>155</v>
      </c>
      <c r="D25" s="284" t="s">
        <v>19</v>
      </c>
      <c r="E25" s="284"/>
      <c r="F25" s="313"/>
      <c r="G25" s="313"/>
      <c r="H25" s="155"/>
      <c r="I25" s="302">
        <f t="shared" si="1"/>
        <v>0</v>
      </c>
    </row>
    <row r="26" spans="1:9" ht="60" x14ac:dyDescent="0.25">
      <c r="A26" s="285" t="s">
        <v>263</v>
      </c>
      <c r="B26" s="285">
        <v>94049</v>
      </c>
      <c r="C26" s="326" t="s">
        <v>197</v>
      </c>
      <c r="D26" s="284" t="s">
        <v>19</v>
      </c>
      <c r="E26" s="284"/>
      <c r="F26" s="313"/>
      <c r="G26" s="313"/>
      <c r="H26" s="155"/>
      <c r="I26" s="302">
        <f t="shared" si="1"/>
        <v>0</v>
      </c>
    </row>
    <row r="27" spans="1:9" ht="75" x14ac:dyDescent="0.25">
      <c r="A27" s="285" t="s">
        <v>264</v>
      </c>
      <c r="B27" s="285">
        <v>94050</v>
      </c>
      <c r="C27" s="325" t="s">
        <v>198</v>
      </c>
      <c r="D27" s="284" t="s">
        <v>19</v>
      </c>
      <c r="E27" s="284"/>
      <c r="F27" s="313"/>
      <c r="G27" s="313"/>
      <c r="H27" s="155"/>
      <c r="I27" s="302">
        <f t="shared" si="1"/>
        <v>0</v>
      </c>
    </row>
    <row r="28" spans="1:9" ht="60" x14ac:dyDescent="0.25">
      <c r="A28" s="285" t="s">
        <v>265</v>
      </c>
      <c r="B28" s="285">
        <v>94051</v>
      </c>
      <c r="C28" s="325" t="s">
        <v>199</v>
      </c>
      <c r="D28" s="284" t="s">
        <v>19</v>
      </c>
      <c r="E28" s="284"/>
      <c r="F28" s="313"/>
      <c r="G28" s="313"/>
      <c r="H28" s="155"/>
      <c r="I28" s="302">
        <f t="shared" si="1"/>
        <v>0</v>
      </c>
    </row>
    <row r="29" spans="1:9" ht="60" x14ac:dyDescent="0.25">
      <c r="A29" s="285" t="s">
        <v>266</v>
      </c>
      <c r="B29" s="285">
        <v>94052</v>
      </c>
      <c r="C29" s="325" t="s">
        <v>200</v>
      </c>
      <c r="D29" s="284" t="s">
        <v>19</v>
      </c>
      <c r="E29" s="284"/>
      <c r="F29" s="313"/>
      <c r="G29" s="313"/>
      <c r="H29" s="155"/>
      <c r="I29" s="302">
        <f t="shared" si="1"/>
        <v>0</v>
      </c>
    </row>
    <row r="30" spans="1:9" ht="60" x14ac:dyDescent="0.25">
      <c r="A30" s="285" t="s">
        <v>267</v>
      </c>
      <c r="B30" s="285">
        <v>94055</v>
      </c>
      <c r="C30" s="325" t="s">
        <v>201</v>
      </c>
      <c r="D30" s="284" t="s">
        <v>19</v>
      </c>
      <c r="E30" s="284"/>
      <c r="F30" s="313"/>
      <c r="G30" s="313"/>
      <c r="H30" s="155"/>
      <c r="I30" s="302">
        <f t="shared" si="1"/>
        <v>0</v>
      </c>
    </row>
    <row r="31" spans="1:9" ht="75" x14ac:dyDescent="0.25">
      <c r="A31" s="285" t="s">
        <v>268</v>
      </c>
      <c r="B31" s="285">
        <v>94056</v>
      </c>
      <c r="C31" s="325" t="s">
        <v>202</v>
      </c>
      <c r="D31" s="284" t="s">
        <v>19</v>
      </c>
      <c r="E31" s="284"/>
      <c r="F31" s="313"/>
      <c r="G31" s="313"/>
      <c r="H31" s="155"/>
      <c r="I31" s="302">
        <f t="shared" si="1"/>
        <v>0</v>
      </c>
    </row>
    <row r="32" spans="1:9" ht="60" x14ac:dyDescent="0.25">
      <c r="A32" s="285" t="s">
        <v>269</v>
      </c>
      <c r="B32" s="285">
        <v>94057</v>
      </c>
      <c r="C32" s="325" t="s">
        <v>203</v>
      </c>
      <c r="D32" s="284" t="s">
        <v>19</v>
      </c>
      <c r="E32" s="284"/>
      <c r="F32" s="313"/>
      <c r="G32" s="313"/>
      <c r="H32" s="155"/>
      <c r="I32" s="302">
        <f t="shared" si="1"/>
        <v>0</v>
      </c>
    </row>
    <row r="33" spans="1:9" ht="60" x14ac:dyDescent="0.25">
      <c r="A33" s="285" t="s">
        <v>270</v>
      </c>
      <c r="B33" s="285">
        <v>94058</v>
      </c>
      <c r="C33" s="325" t="s">
        <v>204</v>
      </c>
      <c r="D33" s="284" t="s">
        <v>19</v>
      </c>
      <c r="E33" s="284"/>
      <c r="F33" s="313"/>
      <c r="G33" s="313"/>
      <c r="H33" s="155"/>
      <c r="I33" s="302">
        <f t="shared" si="1"/>
        <v>0</v>
      </c>
    </row>
    <row r="34" spans="1:9" x14ac:dyDescent="0.25">
      <c r="A34" s="322" t="s">
        <v>126</v>
      </c>
      <c r="B34" s="469" t="s">
        <v>160</v>
      </c>
      <c r="C34" s="469"/>
      <c r="D34" s="469"/>
      <c r="E34" s="469"/>
      <c r="F34" s="469"/>
      <c r="G34" s="469"/>
      <c r="H34" s="469"/>
      <c r="I34" s="469"/>
    </row>
    <row r="35" spans="1:9" ht="45" x14ac:dyDescent="0.25">
      <c r="A35" s="285" t="s">
        <v>271</v>
      </c>
      <c r="B35" s="285">
        <v>94097</v>
      </c>
      <c r="C35" s="325" t="s">
        <v>145</v>
      </c>
      <c r="D35" s="271" t="s">
        <v>19</v>
      </c>
      <c r="E35" s="271"/>
      <c r="F35" s="313"/>
      <c r="G35" s="313"/>
      <c r="H35" s="155"/>
      <c r="I35" s="302">
        <f t="shared" si="1"/>
        <v>0</v>
      </c>
    </row>
    <row r="36" spans="1:9" ht="45" x14ac:dyDescent="0.25">
      <c r="A36" s="285" t="s">
        <v>272</v>
      </c>
      <c r="B36" s="285">
        <v>94098</v>
      </c>
      <c r="C36" s="325" t="s">
        <v>146</v>
      </c>
      <c r="D36" s="271" t="s">
        <v>19</v>
      </c>
      <c r="E36" s="271"/>
      <c r="F36" s="313"/>
      <c r="G36" s="313"/>
      <c r="H36" s="155"/>
      <c r="I36" s="302">
        <f t="shared" si="1"/>
        <v>0</v>
      </c>
    </row>
    <row r="37" spans="1:9" ht="45" x14ac:dyDescent="0.25">
      <c r="A37" s="285" t="s">
        <v>273</v>
      </c>
      <c r="B37" s="285">
        <v>94099</v>
      </c>
      <c r="C37" s="325" t="s">
        <v>147</v>
      </c>
      <c r="D37" s="271" t="s">
        <v>19</v>
      </c>
      <c r="E37" s="271"/>
      <c r="F37" s="313"/>
      <c r="G37" s="313"/>
      <c r="H37" s="155"/>
      <c r="I37" s="302">
        <f t="shared" si="1"/>
        <v>0</v>
      </c>
    </row>
    <row r="38" spans="1:9" ht="45" x14ac:dyDescent="0.25">
      <c r="A38" s="285" t="s">
        <v>274</v>
      </c>
      <c r="B38" s="285">
        <v>94100</v>
      </c>
      <c r="C38" s="257" t="s">
        <v>148</v>
      </c>
      <c r="D38" s="271" t="s">
        <v>19</v>
      </c>
      <c r="E38" s="271"/>
      <c r="F38" s="313"/>
      <c r="G38" s="313"/>
      <c r="H38" s="155"/>
      <c r="I38" s="302">
        <f t="shared" si="1"/>
        <v>0</v>
      </c>
    </row>
    <row r="39" spans="1:9" x14ac:dyDescent="0.25">
      <c r="A39" s="322" t="s">
        <v>218</v>
      </c>
      <c r="B39" s="469" t="s">
        <v>159</v>
      </c>
      <c r="C39" s="469"/>
      <c r="D39" s="469"/>
      <c r="E39" s="469"/>
      <c r="F39" s="469"/>
      <c r="G39" s="469"/>
      <c r="H39" s="469"/>
      <c r="I39" s="469"/>
    </row>
    <row r="40" spans="1:9" ht="60" x14ac:dyDescent="0.25">
      <c r="A40" s="285" t="s">
        <v>275</v>
      </c>
      <c r="B40" s="285">
        <v>94102</v>
      </c>
      <c r="C40" s="325" t="s">
        <v>597</v>
      </c>
      <c r="D40" s="284" t="s">
        <v>29</v>
      </c>
      <c r="E40" s="284"/>
      <c r="F40" s="313"/>
      <c r="G40" s="313"/>
      <c r="H40" s="313"/>
      <c r="I40" s="302">
        <f>F40*G40</f>
        <v>0</v>
      </c>
    </row>
    <row r="41" spans="1:9" ht="60" x14ac:dyDescent="0.25">
      <c r="A41" s="285" t="s">
        <v>276</v>
      </c>
      <c r="B41" s="285">
        <v>94103</v>
      </c>
      <c r="C41" s="325" t="s">
        <v>598</v>
      </c>
      <c r="D41" s="284" t="s">
        <v>29</v>
      </c>
      <c r="E41" s="284"/>
      <c r="F41" s="313"/>
      <c r="G41" s="313"/>
      <c r="H41" s="313"/>
      <c r="I41" s="302">
        <f t="shared" ref="I41:I55" si="2">F41*G41</f>
        <v>0</v>
      </c>
    </row>
    <row r="42" spans="1:9" ht="60" x14ac:dyDescent="0.25">
      <c r="A42" s="285" t="s">
        <v>277</v>
      </c>
      <c r="B42" s="285">
        <v>94104</v>
      </c>
      <c r="C42" s="325" t="s">
        <v>599</v>
      </c>
      <c r="D42" s="284" t="s">
        <v>29</v>
      </c>
      <c r="E42" s="284"/>
      <c r="F42" s="313"/>
      <c r="G42" s="313"/>
      <c r="H42" s="313"/>
      <c r="I42" s="302">
        <f t="shared" si="2"/>
        <v>0</v>
      </c>
    </row>
    <row r="43" spans="1:9" ht="60" x14ac:dyDescent="0.25">
      <c r="A43" s="285" t="s">
        <v>278</v>
      </c>
      <c r="B43" s="285">
        <v>94105</v>
      </c>
      <c r="C43" s="325" t="s">
        <v>600</v>
      </c>
      <c r="D43" s="284" t="s">
        <v>29</v>
      </c>
      <c r="E43" s="284"/>
      <c r="F43" s="313"/>
      <c r="G43" s="313"/>
      <c r="H43" s="313"/>
      <c r="I43" s="302">
        <f t="shared" si="2"/>
        <v>0</v>
      </c>
    </row>
    <row r="44" spans="1:9" ht="60" x14ac:dyDescent="0.25">
      <c r="A44" s="285" t="s">
        <v>279</v>
      </c>
      <c r="B44" s="285">
        <v>94106</v>
      </c>
      <c r="C44" s="325" t="s">
        <v>601</v>
      </c>
      <c r="D44" s="284" t="s">
        <v>29</v>
      </c>
      <c r="E44" s="284"/>
      <c r="F44" s="313"/>
      <c r="G44" s="313"/>
      <c r="H44" s="313"/>
      <c r="I44" s="302">
        <f t="shared" si="2"/>
        <v>0</v>
      </c>
    </row>
    <row r="45" spans="1:9" ht="60" x14ac:dyDescent="0.25">
      <c r="A45" s="285" t="s">
        <v>280</v>
      </c>
      <c r="B45" s="285">
        <v>94107</v>
      </c>
      <c r="C45" s="325" t="s">
        <v>602</v>
      </c>
      <c r="D45" s="284" t="s">
        <v>29</v>
      </c>
      <c r="E45" s="284"/>
      <c r="F45" s="313"/>
      <c r="G45" s="313"/>
      <c r="H45" s="313"/>
      <c r="I45" s="302">
        <f t="shared" si="2"/>
        <v>0</v>
      </c>
    </row>
    <row r="46" spans="1:9" ht="60" x14ac:dyDescent="0.25">
      <c r="A46" s="285" t="s">
        <v>281</v>
      </c>
      <c r="B46" s="285">
        <v>94108</v>
      </c>
      <c r="C46" s="325" t="s">
        <v>603</v>
      </c>
      <c r="D46" s="284" t="s">
        <v>29</v>
      </c>
      <c r="E46" s="284"/>
      <c r="F46" s="313"/>
      <c r="G46" s="313"/>
      <c r="H46" s="313"/>
      <c r="I46" s="302">
        <f t="shared" si="2"/>
        <v>0</v>
      </c>
    </row>
    <row r="47" spans="1:9" ht="60" x14ac:dyDescent="0.25">
      <c r="A47" s="285" t="s">
        <v>282</v>
      </c>
      <c r="B47" s="285">
        <v>94110</v>
      </c>
      <c r="C47" s="325" t="s">
        <v>604</v>
      </c>
      <c r="D47" s="284" t="s">
        <v>29</v>
      </c>
      <c r="E47" s="284"/>
      <c r="F47" s="313"/>
      <c r="G47" s="313"/>
      <c r="H47" s="313"/>
      <c r="I47" s="302">
        <f t="shared" si="2"/>
        <v>0</v>
      </c>
    </row>
    <row r="48" spans="1:9" ht="60" x14ac:dyDescent="0.25">
      <c r="A48" s="285" t="s">
        <v>283</v>
      </c>
      <c r="B48" s="285">
        <v>94111</v>
      </c>
      <c r="C48" s="325" t="s">
        <v>605</v>
      </c>
      <c r="D48" s="284" t="s">
        <v>29</v>
      </c>
      <c r="E48" s="284"/>
      <c r="F48" s="313"/>
      <c r="G48" s="313"/>
      <c r="H48" s="313"/>
      <c r="I48" s="302">
        <f t="shared" si="2"/>
        <v>0</v>
      </c>
    </row>
    <row r="49" spans="1:9" ht="60" x14ac:dyDescent="0.25">
      <c r="A49" s="285" t="s">
        <v>284</v>
      </c>
      <c r="B49" s="285">
        <v>94112</v>
      </c>
      <c r="C49" s="325" t="s">
        <v>606</v>
      </c>
      <c r="D49" s="284" t="s">
        <v>29</v>
      </c>
      <c r="E49" s="284"/>
      <c r="F49" s="313"/>
      <c r="G49" s="313"/>
      <c r="H49" s="313"/>
      <c r="I49" s="302">
        <f t="shared" si="2"/>
        <v>0</v>
      </c>
    </row>
    <row r="50" spans="1:9" ht="60" x14ac:dyDescent="0.25">
      <c r="A50" s="285" t="s">
        <v>285</v>
      </c>
      <c r="B50" s="285">
        <v>94113</v>
      </c>
      <c r="C50" s="325" t="s">
        <v>607</v>
      </c>
      <c r="D50" s="284" t="s">
        <v>29</v>
      </c>
      <c r="E50" s="284"/>
      <c r="F50" s="313"/>
      <c r="G50" s="313"/>
      <c r="H50" s="313"/>
      <c r="I50" s="302">
        <f t="shared" si="2"/>
        <v>0</v>
      </c>
    </row>
    <row r="51" spans="1:9" ht="60" x14ac:dyDescent="0.25">
      <c r="A51" s="285" t="s">
        <v>286</v>
      </c>
      <c r="B51" s="285">
        <v>94114</v>
      </c>
      <c r="C51" s="325" t="s">
        <v>608</v>
      </c>
      <c r="D51" s="284" t="s">
        <v>29</v>
      </c>
      <c r="E51" s="284"/>
      <c r="F51" s="313"/>
      <c r="G51" s="313"/>
      <c r="H51" s="313"/>
      <c r="I51" s="302">
        <f t="shared" si="2"/>
        <v>0</v>
      </c>
    </row>
    <row r="52" spans="1:9" ht="60" x14ac:dyDescent="0.25">
      <c r="A52" s="285" t="s">
        <v>287</v>
      </c>
      <c r="B52" s="285">
        <v>94115</v>
      </c>
      <c r="C52" s="325" t="s">
        <v>609</v>
      </c>
      <c r="D52" s="284" t="s">
        <v>29</v>
      </c>
      <c r="E52" s="284"/>
      <c r="F52" s="313"/>
      <c r="G52" s="313"/>
      <c r="H52" s="313"/>
      <c r="I52" s="302">
        <f t="shared" si="2"/>
        <v>0</v>
      </c>
    </row>
    <row r="53" spans="1:9" ht="60" x14ac:dyDescent="0.25">
      <c r="A53" s="285" t="s">
        <v>288</v>
      </c>
      <c r="B53" s="285">
        <v>94116</v>
      </c>
      <c r="C53" s="325" t="s">
        <v>610</v>
      </c>
      <c r="D53" s="284" t="s">
        <v>29</v>
      </c>
      <c r="E53" s="284"/>
      <c r="F53" s="313"/>
      <c r="G53" s="313"/>
      <c r="H53" s="313"/>
      <c r="I53" s="302">
        <f t="shared" si="2"/>
        <v>0</v>
      </c>
    </row>
    <row r="54" spans="1:9" ht="60" x14ac:dyDescent="0.25">
      <c r="A54" s="285" t="s">
        <v>289</v>
      </c>
      <c r="B54" s="285">
        <v>94117</v>
      </c>
      <c r="C54" s="325" t="s">
        <v>611</v>
      </c>
      <c r="D54" s="284" t="s">
        <v>29</v>
      </c>
      <c r="E54" s="284"/>
      <c r="F54" s="313"/>
      <c r="G54" s="313"/>
      <c r="H54" s="313"/>
      <c r="I54" s="302">
        <f t="shared" si="2"/>
        <v>0</v>
      </c>
    </row>
    <row r="55" spans="1:9" ht="60" x14ac:dyDescent="0.25">
      <c r="A55" s="285" t="s">
        <v>290</v>
      </c>
      <c r="B55" s="285">
        <v>94118</v>
      </c>
      <c r="C55" s="325" t="s">
        <v>612</v>
      </c>
      <c r="D55" s="284" t="s">
        <v>29</v>
      </c>
      <c r="E55" s="284"/>
      <c r="F55" s="313"/>
      <c r="G55" s="313"/>
      <c r="H55" s="313"/>
      <c r="I55" s="302">
        <f t="shared" si="2"/>
        <v>0</v>
      </c>
    </row>
    <row r="56" spans="1:9" ht="15" customHeight="1" x14ac:dyDescent="0.25">
      <c r="A56" s="322" t="s">
        <v>219</v>
      </c>
      <c r="B56" s="469" t="s">
        <v>189</v>
      </c>
      <c r="C56" s="469"/>
      <c r="D56" s="469"/>
      <c r="E56" s="469"/>
      <c r="F56" s="469"/>
      <c r="G56" s="469"/>
      <c r="H56" s="469"/>
      <c r="I56" s="469"/>
    </row>
    <row r="57" spans="1:9" ht="75" x14ac:dyDescent="0.25">
      <c r="A57" s="285" t="s">
        <v>291</v>
      </c>
      <c r="B57" s="285">
        <v>92210</v>
      </c>
      <c r="C57" s="327" t="s">
        <v>161</v>
      </c>
      <c r="D57" s="284" t="s">
        <v>41</v>
      </c>
      <c r="E57" s="136"/>
      <c r="F57" s="313"/>
      <c r="G57" s="155"/>
      <c r="H57" s="155"/>
      <c r="I57" s="302">
        <f>F57</f>
        <v>0</v>
      </c>
    </row>
    <row r="58" spans="1:9" ht="75" x14ac:dyDescent="0.25">
      <c r="A58" s="285" t="s">
        <v>292</v>
      </c>
      <c r="B58" s="285">
        <v>92211</v>
      </c>
      <c r="C58" s="326" t="s">
        <v>162</v>
      </c>
      <c r="D58" s="284" t="s">
        <v>41</v>
      </c>
      <c r="E58" s="136"/>
      <c r="F58" s="313"/>
      <c r="G58" s="155"/>
      <c r="H58" s="155"/>
      <c r="I58" s="302">
        <f t="shared" ref="I58:I70" si="3">F58</f>
        <v>0</v>
      </c>
    </row>
    <row r="59" spans="1:9" ht="75" x14ac:dyDescent="0.25">
      <c r="A59" s="285" t="s">
        <v>293</v>
      </c>
      <c r="B59" s="285">
        <v>92212</v>
      </c>
      <c r="C59" s="326" t="s">
        <v>163</v>
      </c>
      <c r="D59" s="284" t="s">
        <v>41</v>
      </c>
      <c r="E59" s="136"/>
      <c r="F59" s="313"/>
      <c r="G59" s="155"/>
      <c r="H59" s="155"/>
      <c r="I59" s="302">
        <f t="shared" si="3"/>
        <v>0</v>
      </c>
    </row>
    <row r="60" spans="1:9" ht="75" x14ac:dyDescent="0.25">
      <c r="A60" s="285" t="s">
        <v>294</v>
      </c>
      <c r="B60" s="285">
        <v>92213</v>
      </c>
      <c r="C60" s="326" t="s">
        <v>164</v>
      </c>
      <c r="D60" s="284" t="s">
        <v>41</v>
      </c>
      <c r="E60" s="136"/>
      <c r="F60" s="313"/>
      <c r="G60" s="155"/>
      <c r="H60" s="155"/>
      <c r="I60" s="302">
        <f t="shared" si="3"/>
        <v>0</v>
      </c>
    </row>
    <row r="61" spans="1:9" ht="75" x14ac:dyDescent="0.25">
      <c r="A61" s="285" t="s">
        <v>295</v>
      </c>
      <c r="B61" s="285">
        <v>92214</v>
      </c>
      <c r="C61" s="326" t="s">
        <v>165</v>
      </c>
      <c r="D61" s="284" t="s">
        <v>41</v>
      </c>
      <c r="E61" s="136"/>
      <c r="F61" s="313"/>
      <c r="G61" s="155"/>
      <c r="H61" s="155"/>
      <c r="I61" s="302">
        <f t="shared" si="3"/>
        <v>0</v>
      </c>
    </row>
    <row r="62" spans="1:9" ht="75" x14ac:dyDescent="0.25">
      <c r="A62" s="285" t="s">
        <v>296</v>
      </c>
      <c r="B62" s="285">
        <v>92215</v>
      </c>
      <c r="C62" s="326" t="s">
        <v>166</v>
      </c>
      <c r="D62" s="284" t="s">
        <v>41</v>
      </c>
      <c r="E62" s="136"/>
      <c r="F62" s="313"/>
      <c r="G62" s="155"/>
      <c r="H62" s="155"/>
      <c r="I62" s="302">
        <f t="shared" si="3"/>
        <v>0</v>
      </c>
    </row>
    <row r="63" spans="1:9" ht="75" x14ac:dyDescent="0.25">
      <c r="A63" s="285" t="s">
        <v>297</v>
      </c>
      <c r="B63" s="285">
        <v>92216</v>
      </c>
      <c r="C63" s="326" t="s">
        <v>167</v>
      </c>
      <c r="D63" s="284" t="s">
        <v>41</v>
      </c>
      <c r="E63" s="136"/>
      <c r="F63" s="313"/>
      <c r="G63" s="155"/>
      <c r="H63" s="155"/>
      <c r="I63" s="302">
        <f t="shared" si="3"/>
        <v>0</v>
      </c>
    </row>
    <row r="64" spans="1:9" ht="60" x14ac:dyDescent="0.25">
      <c r="A64" s="285" t="s">
        <v>298</v>
      </c>
      <c r="B64" s="285">
        <v>92219</v>
      </c>
      <c r="C64" s="326" t="s">
        <v>168</v>
      </c>
      <c r="D64" s="284" t="s">
        <v>41</v>
      </c>
      <c r="E64" s="136"/>
      <c r="F64" s="313"/>
      <c r="G64" s="155"/>
      <c r="H64" s="155"/>
      <c r="I64" s="302">
        <f t="shared" si="3"/>
        <v>0</v>
      </c>
    </row>
    <row r="65" spans="1:9" ht="60" x14ac:dyDescent="0.25">
      <c r="A65" s="285" t="s">
        <v>299</v>
      </c>
      <c r="B65" s="285">
        <v>92220</v>
      </c>
      <c r="C65" s="326" t="s">
        <v>169</v>
      </c>
      <c r="D65" s="284" t="s">
        <v>41</v>
      </c>
      <c r="E65" s="136"/>
      <c r="F65" s="313"/>
      <c r="G65" s="155"/>
      <c r="H65" s="155"/>
      <c r="I65" s="302">
        <f t="shared" si="3"/>
        <v>0</v>
      </c>
    </row>
    <row r="66" spans="1:9" ht="60" x14ac:dyDescent="0.25">
      <c r="A66" s="285" t="s">
        <v>300</v>
      </c>
      <c r="B66" s="285">
        <v>92221</v>
      </c>
      <c r="C66" s="326" t="s">
        <v>170</v>
      </c>
      <c r="D66" s="284" t="s">
        <v>41</v>
      </c>
      <c r="E66" s="136"/>
      <c r="F66" s="313"/>
      <c r="G66" s="155"/>
      <c r="H66" s="155"/>
      <c r="I66" s="302">
        <f t="shared" si="3"/>
        <v>0</v>
      </c>
    </row>
    <row r="67" spans="1:9" ht="60" x14ac:dyDescent="0.25">
      <c r="A67" s="285" t="s">
        <v>301</v>
      </c>
      <c r="B67" s="285">
        <v>92222</v>
      </c>
      <c r="C67" s="326" t="s">
        <v>171</v>
      </c>
      <c r="D67" s="284" t="s">
        <v>41</v>
      </c>
      <c r="E67" s="136"/>
      <c r="F67" s="313"/>
      <c r="G67" s="155"/>
      <c r="H67" s="155"/>
      <c r="I67" s="302">
        <f t="shared" si="3"/>
        <v>0</v>
      </c>
    </row>
    <row r="68" spans="1:9" ht="60" x14ac:dyDescent="0.25">
      <c r="A68" s="285" t="s">
        <v>302</v>
      </c>
      <c r="B68" s="285">
        <v>92223</v>
      </c>
      <c r="C68" s="326" t="s">
        <v>172</v>
      </c>
      <c r="D68" s="284" t="s">
        <v>41</v>
      </c>
      <c r="E68" s="136"/>
      <c r="F68" s="313"/>
      <c r="G68" s="155"/>
      <c r="H68" s="155"/>
      <c r="I68" s="302">
        <f t="shared" si="3"/>
        <v>0</v>
      </c>
    </row>
    <row r="69" spans="1:9" ht="60" x14ac:dyDescent="0.25">
      <c r="A69" s="285" t="s">
        <v>303</v>
      </c>
      <c r="B69" s="285">
        <v>92224</v>
      </c>
      <c r="C69" s="326" t="s">
        <v>173</v>
      </c>
      <c r="D69" s="284" t="s">
        <v>41</v>
      </c>
      <c r="E69" s="136"/>
      <c r="F69" s="313"/>
      <c r="G69" s="155"/>
      <c r="H69" s="155"/>
      <c r="I69" s="302">
        <f t="shared" si="3"/>
        <v>0</v>
      </c>
    </row>
    <row r="70" spans="1:9" ht="60" x14ac:dyDescent="0.25">
      <c r="A70" s="285" t="s">
        <v>304</v>
      </c>
      <c r="B70" s="285">
        <v>92226</v>
      </c>
      <c r="C70" s="326" t="s">
        <v>174</v>
      </c>
      <c r="D70" s="284" t="s">
        <v>41</v>
      </c>
      <c r="E70" s="136"/>
      <c r="F70" s="313"/>
      <c r="G70" s="155"/>
      <c r="H70" s="155"/>
      <c r="I70" s="302">
        <f t="shared" si="3"/>
        <v>0</v>
      </c>
    </row>
    <row r="71" spans="1:9" ht="15" customHeight="1" x14ac:dyDescent="0.25">
      <c r="A71" s="322" t="s">
        <v>305</v>
      </c>
      <c r="B71" s="469" t="s">
        <v>175</v>
      </c>
      <c r="C71" s="469"/>
      <c r="D71" s="469"/>
      <c r="E71" s="469"/>
      <c r="F71" s="469"/>
      <c r="G71" s="469"/>
      <c r="H71" s="469"/>
      <c r="I71" s="469"/>
    </row>
    <row r="72" spans="1:9" ht="45" x14ac:dyDescent="0.25">
      <c r="A72" s="285" t="s">
        <v>306</v>
      </c>
      <c r="B72" s="285" t="s">
        <v>177</v>
      </c>
      <c r="C72" s="326" t="s">
        <v>176</v>
      </c>
      <c r="D72" s="284" t="s">
        <v>178</v>
      </c>
      <c r="E72" s="263"/>
      <c r="F72" s="155"/>
      <c r="G72" s="155"/>
      <c r="H72" s="155"/>
      <c r="I72" s="302">
        <f>E72</f>
        <v>0</v>
      </c>
    </row>
    <row r="73" spans="1:9" ht="45" x14ac:dyDescent="0.25">
      <c r="A73" s="285" t="s">
        <v>307</v>
      </c>
      <c r="B73" s="285" t="s">
        <v>180</v>
      </c>
      <c r="C73" s="325" t="s">
        <v>179</v>
      </c>
      <c r="D73" s="284" t="s">
        <v>178</v>
      </c>
      <c r="E73" s="263"/>
      <c r="F73" s="155"/>
      <c r="G73" s="155"/>
      <c r="H73" s="155"/>
      <c r="I73" s="302">
        <f t="shared" ref="I73:I77" si="4">E73</f>
        <v>0</v>
      </c>
    </row>
    <row r="74" spans="1:9" ht="45" x14ac:dyDescent="0.25">
      <c r="A74" s="285" t="s">
        <v>308</v>
      </c>
      <c r="B74" s="285" t="s">
        <v>182</v>
      </c>
      <c r="C74" s="325" t="s">
        <v>181</v>
      </c>
      <c r="D74" s="284" t="s">
        <v>178</v>
      </c>
      <c r="E74" s="263"/>
      <c r="F74" s="155"/>
      <c r="G74" s="155"/>
      <c r="H74" s="155"/>
      <c r="I74" s="302">
        <f t="shared" si="4"/>
        <v>0</v>
      </c>
    </row>
    <row r="75" spans="1:9" ht="45" x14ac:dyDescent="0.25">
      <c r="A75" s="285" t="s">
        <v>309</v>
      </c>
      <c r="B75" s="285" t="s">
        <v>184</v>
      </c>
      <c r="C75" s="325" t="s">
        <v>183</v>
      </c>
      <c r="D75" s="284" t="s">
        <v>178</v>
      </c>
      <c r="E75" s="263"/>
      <c r="F75" s="155"/>
      <c r="G75" s="155"/>
      <c r="H75" s="155"/>
      <c r="I75" s="302">
        <f t="shared" si="4"/>
        <v>0</v>
      </c>
    </row>
    <row r="76" spans="1:9" ht="60" x14ac:dyDescent="0.25">
      <c r="A76" s="285" t="s">
        <v>310</v>
      </c>
      <c r="B76" s="285" t="s">
        <v>186</v>
      </c>
      <c r="C76" s="325" t="s">
        <v>185</v>
      </c>
      <c r="D76" s="284" t="s">
        <v>178</v>
      </c>
      <c r="E76" s="263"/>
      <c r="F76" s="155"/>
      <c r="G76" s="155"/>
      <c r="H76" s="155"/>
      <c r="I76" s="302">
        <f t="shared" si="4"/>
        <v>0</v>
      </c>
    </row>
    <row r="77" spans="1:9" ht="45" x14ac:dyDescent="0.25">
      <c r="A77" s="285" t="s">
        <v>311</v>
      </c>
      <c r="B77" s="285" t="s">
        <v>187</v>
      </c>
      <c r="C77" s="325" t="s">
        <v>188</v>
      </c>
      <c r="D77" s="284" t="s">
        <v>178</v>
      </c>
      <c r="E77" s="263"/>
      <c r="F77" s="155"/>
      <c r="G77" s="155"/>
      <c r="H77" s="155"/>
      <c r="I77" s="302">
        <f t="shared" si="4"/>
        <v>0</v>
      </c>
    </row>
    <row r="78" spans="1:9" ht="15" customHeight="1" x14ac:dyDescent="0.25">
      <c r="A78" s="322" t="s">
        <v>325</v>
      </c>
      <c r="B78" s="469" t="s">
        <v>205</v>
      </c>
      <c r="C78" s="469"/>
      <c r="D78" s="469"/>
      <c r="E78" s="469"/>
      <c r="F78" s="469"/>
      <c r="G78" s="469"/>
      <c r="H78" s="469"/>
      <c r="I78" s="469"/>
    </row>
    <row r="79" spans="1:9" ht="90" x14ac:dyDescent="0.25">
      <c r="A79" s="285" t="s">
        <v>312</v>
      </c>
      <c r="B79" s="285">
        <v>93374</v>
      </c>
      <c r="C79" s="326" t="s">
        <v>207</v>
      </c>
      <c r="D79" s="284" t="s">
        <v>29</v>
      </c>
      <c r="E79" s="284"/>
      <c r="F79" s="313"/>
      <c r="G79" s="313"/>
      <c r="H79" s="313"/>
      <c r="I79" s="302">
        <f t="shared" ref="I79:I88" si="5">F79*G79*H79</f>
        <v>0</v>
      </c>
    </row>
    <row r="80" spans="1:9" ht="90" x14ac:dyDescent="0.25">
      <c r="A80" s="285" t="s">
        <v>313</v>
      </c>
      <c r="B80" s="285">
        <v>93375</v>
      </c>
      <c r="C80" s="326" t="s">
        <v>208</v>
      </c>
      <c r="D80" s="284" t="s">
        <v>29</v>
      </c>
      <c r="E80" s="284"/>
      <c r="F80" s="313"/>
      <c r="G80" s="313"/>
      <c r="H80" s="313"/>
      <c r="I80" s="302">
        <f t="shared" si="5"/>
        <v>0</v>
      </c>
    </row>
    <row r="81" spans="1:9" ht="90" x14ac:dyDescent="0.25">
      <c r="A81" s="285" t="s">
        <v>314</v>
      </c>
      <c r="B81" s="285">
        <v>93376</v>
      </c>
      <c r="C81" s="326" t="s">
        <v>209</v>
      </c>
      <c r="D81" s="284" t="s">
        <v>29</v>
      </c>
      <c r="E81" s="284"/>
      <c r="F81" s="313"/>
      <c r="G81" s="313"/>
      <c r="H81" s="313"/>
      <c r="I81" s="302">
        <f t="shared" si="5"/>
        <v>0</v>
      </c>
    </row>
    <row r="82" spans="1:9" ht="90" x14ac:dyDescent="0.25">
      <c r="A82" s="285" t="s">
        <v>315</v>
      </c>
      <c r="B82" s="285">
        <v>93377</v>
      </c>
      <c r="C82" s="326" t="s">
        <v>210</v>
      </c>
      <c r="D82" s="284" t="s">
        <v>29</v>
      </c>
      <c r="E82" s="284"/>
      <c r="F82" s="313"/>
      <c r="G82" s="313"/>
      <c r="H82" s="313"/>
      <c r="I82" s="302">
        <f t="shared" si="5"/>
        <v>0</v>
      </c>
    </row>
    <row r="83" spans="1:9" ht="90" x14ac:dyDescent="0.25">
      <c r="A83" s="285" t="s">
        <v>316</v>
      </c>
      <c r="B83" s="285">
        <v>93378</v>
      </c>
      <c r="C83" s="326" t="s">
        <v>211</v>
      </c>
      <c r="D83" s="284" t="s">
        <v>29</v>
      </c>
      <c r="E83" s="284"/>
      <c r="F83" s="313"/>
      <c r="G83" s="313"/>
      <c r="H83" s="313"/>
      <c r="I83" s="302">
        <f t="shared" si="5"/>
        <v>0</v>
      </c>
    </row>
    <row r="84" spans="1:9" ht="90" x14ac:dyDescent="0.25">
      <c r="A84" s="285" t="s">
        <v>317</v>
      </c>
      <c r="B84" s="285">
        <v>93379</v>
      </c>
      <c r="C84" s="326" t="s">
        <v>212</v>
      </c>
      <c r="D84" s="284" t="s">
        <v>29</v>
      </c>
      <c r="E84" s="284"/>
      <c r="F84" s="313"/>
      <c r="G84" s="313"/>
      <c r="H84" s="313"/>
      <c r="I84" s="302">
        <f t="shared" si="5"/>
        <v>0</v>
      </c>
    </row>
    <row r="85" spans="1:9" ht="90" x14ac:dyDescent="0.25">
      <c r="A85" s="285" t="s">
        <v>318</v>
      </c>
      <c r="B85" s="285">
        <v>93380</v>
      </c>
      <c r="C85" s="326" t="s">
        <v>213</v>
      </c>
      <c r="D85" s="284" t="s">
        <v>29</v>
      </c>
      <c r="E85" s="284"/>
      <c r="F85" s="313"/>
      <c r="G85" s="313"/>
      <c r="H85" s="313"/>
      <c r="I85" s="302">
        <f t="shared" si="5"/>
        <v>0</v>
      </c>
    </row>
    <row r="86" spans="1:9" ht="90" x14ac:dyDescent="0.25">
      <c r="A86" s="285" t="s">
        <v>319</v>
      </c>
      <c r="B86" s="285">
        <v>93381</v>
      </c>
      <c r="C86" s="326" t="s">
        <v>214</v>
      </c>
      <c r="D86" s="284" t="s">
        <v>29</v>
      </c>
      <c r="E86" s="284"/>
      <c r="F86" s="313"/>
      <c r="G86" s="313"/>
      <c r="H86" s="313"/>
      <c r="I86" s="302">
        <f t="shared" si="5"/>
        <v>0</v>
      </c>
    </row>
    <row r="87" spans="1:9" ht="30" x14ac:dyDescent="0.25">
      <c r="A87" s="285" t="s">
        <v>320</v>
      </c>
      <c r="B87" s="285">
        <v>93382</v>
      </c>
      <c r="C87" s="326" t="s">
        <v>215</v>
      </c>
      <c r="D87" s="284" t="s">
        <v>29</v>
      </c>
      <c r="E87" s="284"/>
      <c r="F87" s="313"/>
      <c r="G87" s="313"/>
      <c r="H87" s="313"/>
      <c r="I87" s="302">
        <f t="shared" si="5"/>
        <v>0</v>
      </c>
    </row>
    <row r="88" spans="1:9" ht="15.75" x14ac:dyDescent="0.25">
      <c r="A88" s="285" t="s">
        <v>321</v>
      </c>
      <c r="B88" s="285">
        <v>96995</v>
      </c>
      <c r="C88" s="326" t="s">
        <v>216</v>
      </c>
      <c r="D88" s="284" t="s">
        <v>29</v>
      </c>
      <c r="E88" s="284"/>
      <c r="F88" s="313"/>
      <c r="G88" s="313"/>
      <c r="H88" s="313"/>
      <c r="I88" s="302">
        <f t="shared" si="5"/>
        <v>0</v>
      </c>
    </row>
    <row r="89" spans="1:9" ht="30" x14ac:dyDescent="0.25">
      <c r="A89" s="285" t="s">
        <v>322</v>
      </c>
      <c r="B89" s="285">
        <v>83346</v>
      </c>
      <c r="C89" s="326" t="s">
        <v>206</v>
      </c>
      <c r="D89" s="284" t="s">
        <v>29</v>
      </c>
      <c r="E89" s="284"/>
      <c r="F89" s="313"/>
      <c r="G89" s="313"/>
      <c r="H89" s="313"/>
      <c r="I89" s="302">
        <f>F89*G89*H89</f>
        <v>0</v>
      </c>
    </row>
    <row r="90" spans="1:9" ht="15" customHeight="1" x14ac:dyDescent="0.25">
      <c r="A90" s="322" t="s">
        <v>323</v>
      </c>
      <c r="B90" s="469" t="s">
        <v>190</v>
      </c>
      <c r="C90" s="469"/>
      <c r="D90" s="469"/>
      <c r="E90" s="469"/>
      <c r="F90" s="469"/>
      <c r="G90" s="469"/>
      <c r="H90" s="469"/>
      <c r="I90" s="469"/>
    </row>
    <row r="91" spans="1:9" ht="45" x14ac:dyDescent="0.25">
      <c r="A91" s="285" t="s">
        <v>324</v>
      </c>
      <c r="B91" s="256">
        <v>83659</v>
      </c>
      <c r="C91" s="257" t="s">
        <v>589</v>
      </c>
      <c r="D91" s="271" t="s">
        <v>178</v>
      </c>
      <c r="E91" s="321"/>
      <c r="F91" s="155"/>
      <c r="G91" s="155"/>
      <c r="H91" s="155"/>
      <c r="I91" s="302">
        <f>E91</f>
        <v>0</v>
      </c>
    </row>
    <row r="92" spans="1:9" x14ac:dyDescent="0.25">
      <c r="A92" s="328"/>
      <c r="B92" s="328"/>
      <c r="C92" s="328"/>
      <c r="D92" s="328"/>
      <c r="E92" s="328"/>
      <c r="F92" s="328"/>
      <c r="G92" s="328"/>
      <c r="H92" s="328"/>
      <c r="I92" s="329"/>
    </row>
    <row r="93" spans="1:9" x14ac:dyDescent="0.25">
      <c r="A93" s="330"/>
      <c r="B93" s="330"/>
      <c r="C93" s="330"/>
      <c r="D93" s="330"/>
      <c r="E93" s="330"/>
      <c r="F93" s="330"/>
      <c r="G93" s="330"/>
      <c r="H93" s="330"/>
      <c r="I93" s="331"/>
    </row>
    <row r="94" spans="1:9" ht="45" customHeight="1" x14ac:dyDescent="0.25">
      <c r="A94" s="468" t="s">
        <v>580</v>
      </c>
      <c r="B94" s="468"/>
      <c r="C94" s="468"/>
      <c r="D94" s="468"/>
      <c r="E94" s="468"/>
      <c r="F94" s="468"/>
      <c r="G94" s="468"/>
      <c r="H94" s="468"/>
      <c r="I94" s="468"/>
    </row>
    <row r="95" spans="1:9" ht="45" customHeight="1" x14ac:dyDescent="0.25">
      <c r="A95" s="468"/>
      <c r="B95" s="468"/>
      <c r="C95" s="468"/>
      <c r="D95" s="468"/>
      <c r="E95" s="468"/>
      <c r="F95" s="468"/>
      <c r="G95" s="468"/>
      <c r="H95" s="468"/>
      <c r="I95" s="468"/>
    </row>
  </sheetData>
  <sheetProtection password="F990" sheet="1" objects="1" scenarios="1"/>
  <mergeCells count="17">
    <mergeCell ref="A94:I95"/>
    <mergeCell ref="B78:I78"/>
    <mergeCell ref="B90:I90"/>
    <mergeCell ref="B8:I8"/>
    <mergeCell ref="B17:I17"/>
    <mergeCell ref="B34:I34"/>
    <mergeCell ref="B39:I39"/>
    <mergeCell ref="B56:I56"/>
    <mergeCell ref="B71:I71"/>
    <mergeCell ref="B5:G5"/>
    <mergeCell ref="H5:H6"/>
    <mergeCell ref="B6:G6"/>
    <mergeCell ref="A1:I1"/>
    <mergeCell ref="A2:I2"/>
    <mergeCell ref="B3:G3"/>
    <mergeCell ref="H3:H4"/>
    <mergeCell ref="B4:G4"/>
  </mergeCells>
  <printOptions horizontalCentered="1"/>
  <pageMargins left="0.19685039370078741" right="0.19685039370078741" top="0.78740157480314965" bottom="0.78740157480314965" header="0.31496062992125984" footer="0.31496062992125984"/>
  <pageSetup paperSize="9" scale="45"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16"/>
  <sheetViews>
    <sheetView view="pageBreakPreview" zoomScaleNormal="100" zoomScaleSheetLayoutView="100" workbookViewId="0">
      <selection activeCell="A15" sqref="A15:I16"/>
    </sheetView>
  </sheetViews>
  <sheetFormatPr defaultRowHeight="15" x14ac:dyDescent="0.25"/>
  <cols>
    <col min="1" max="1" width="9.140625" style="2"/>
    <col min="2" max="2" width="12" style="2" bestFit="1" customWidth="1"/>
    <col min="3" max="3" width="48.7109375" style="2" customWidth="1"/>
    <col min="4" max="4" width="13.7109375" style="2" bestFit="1" customWidth="1"/>
    <col min="5" max="5" width="19.42578125" style="2" bestFit="1" customWidth="1"/>
    <col min="6" max="6" width="22.7109375" style="2" bestFit="1" customWidth="1"/>
    <col min="7" max="7" width="14.7109375" style="2" bestFit="1" customWidth="1"/>
    <col min="8" max="8" width="18" style="2" bestFit="1" customWidth="1"/>
    <col min="9" max="9" width="21.85546875" style="2" bestFit="1" customWidth="1"/>
    <col min="10" max="16384" width="9.140625" style="2"/>
  </cols>
  <sheetData>
    <row r="1" spans="1:9" ht="90" customHeight="1" x14ac:dyDescent="0.25">
      <c r="A1" s="448" t="s">
        <v>801</v>
      </c>
      <c r="B1" s="448"/>
      <c r="C1" s="448"/>
      <c r="D1" s="448"/>
      <c r="E1" s="448"/>
      <c r="F1" s="448"/>
      <c r="G1" s="448"/>
      <c r="H1" s="448"/>
      <c r="I1" s="448"/>
    </row>
    <row r="2" spans="1:9" ht="18.75" x14ac:dyDescent="0.25">
      <c r="A2" s="438" t="s">
        <v>470</v>
      </c>
      <c r="B2" s="438"/>
      <c r="C2" s="438"/>
      <c r="D2" s="438"/>
      <c r="E2" s="438"/>
      <c r="F2" s="438"/>
      <c r="G2" s="438"/>
      <c r="H2" s="438"/>
      <c r="I2" s="438"/>
    </row>
    <row r="3" spans="1:9" x14ac:dyDescent="0.25">
      <c r="A3" s="133" t="s">
        <v>11</v>
      </c>
      <c r="B3" s="450"/>
      <c r="C3" s="450"/>
      <c r="D3" s="450"/>
      <c r="E3" s="450"/>
      <c r="F3" s="450"/>
      <c r="G3" s="450"/>
      <c r="H3" s="441" t="s">
        <v>15</v>
      </c>
      <c r="I3" s="123" t="s">
        <v>16</v>
      </c>
    </row>
    <row r="4" spans="1:9" x14ac:dyDescent="0.25">
      <c r="A4" s="133" t="s">
        <v>12</v>
      </c>
      <c r="B4" s="450"/>
      <c r="C4" s="450"/>
      <c r="D4" s="450"/>
      <c r="E4" s="450"/>
      <c r="F4" s="450"/>
      <c r="G4" s="450"/>
      <c r="H4" s="441"/>
      <c r="I4" s="124" t="str">
        <f>'PLANILHA ORÇAMENTÁRIA'!H4</f>
        <v>PA - janeiro/2018</v>
      </c>
    </row>
    <row r="5" spans="1:9" x14ac:dyDescent="0.25">
      <c r="A5" s="133" t="s">
        <v>13</v>
      </c>
      <c r="B5" s="450"/>
      <c r="C5" s="450"/>
      <c r="D5" s="450"/>
      <c r="E5" s="450"/>
      <c r="F5" s="450"/>
      <c r="G5" s="450"/>
      <c r="H5" s="444">
        <f>BDI!I22</f>
        <v>0.31126118815198645</v>
      </c>
      <c r="I5" s="132" t="str">
        <f>'PLANILHA ORÇAMENTÁRIA'!H5</f>
        <v>SICRO</v>
      </c>
    </row>
    <row r="6" spans="1:9" x14ac:dyDescent="0.25">
      <c r="A6" s="133" t="s">
        <v>14</v>
      </c>
      <c r="B6" s="450"/>
      <c r="C6" s="450"/>
      <c r="D6" s="450"/>
      <c r="E6" s="450"/>
      <c r="F6" s="450"/>
      <c r="G6" s="450"/>
      <c r="H6" s="444"/>
      <c r="I6" s="124" t="str">
        <f>'PLANILHA ORÇAMENTÁRIA'!H6</f>
        <v>PA - Setembro/2017</v>
      </c>
    </row>
    <row r="7" spans="1:9" x14ac:dyDescent="0.25">
      <c r="A7" s="125" t="s">
        <v>349</v>
      </c>
      <c r="B7" s="125" t="s">
        <v>1</v>
      </c>
      <c r="C7" s="125" t="s">
        <v>444</v>
      </c>
      <c r="D7" s="125" t="s">
        <v>221</v>
      </c>
      <c r="E7" s="125" t="s">
        <v>3</v>
      </c>
      <c r="F7" s="125" t="s">
        <v>784</v>
      </c>
      <c r="G7" s="125" t="s">
        <v>785</v>
      </c>
      <c r="H7" s="125" t="s">
        <v>786</v>
      </c>
      <c r="I7" s="125" t="s">
        <v>448</v>
      </c>
    </row>
    <row r="8" spans="1:9" ht="45" x14ac:dyDescent="0.25">
      <c r="A8" s="135" t="s">
        <v>70</v>
      </c>
      <c r="B8" s="195">
        <v>72888</v>
      </c>
      <c r="C8" s="198" t="s">
        <v>338</v>
      </c>
      <c r="D8" s="284" t="s">
        <v>29</v>
      </c>
      <c r="E8" s="155"/>
      <c r="F8" s="313"/>
      <c r="G8" s="313"/>
      <c r="H8" s="313"/>
      <c r="I8" s="148">
        <f>F8*G8*H8</f>
        <v>0</v>
      </c>
    </row>
    <row r="9" spans="1:9" ht="45" x14ac:dyDescent="0.25">
      <c r="A9" s="135" t="s">
        <v>71</v>
      </c>
      <c r="B9" s="195">
        <v>94319</v>
      </c>
      <c r="C9" s="198" t="s">
        <v>217</v>
      </c>
      <c r="D9" s="284" t="s">
        <v>29</v>
      </c>
      <c r="E9" s="155"/>
      <c r="F9" s="313"/>
      <c r="G9" s="313"/>
      <c r="H9" s="313"/>
      <c r="I9" s="148">
        <f t="shared" ref="I9:I12" si="0">F9*G9*H9</f>
        <v>0</v>
      </c>
    </row>
    <row r="10" spans="1:9" ht="30" x14ac:dyDescent="0.25">
      <c r="A10" s="135" t="s">
        <v>326</v>
      </c>
      <c r="B10" s="195" t="s">
        <v>64</v>
      </c>
      <c r="C10" s="198" t="s">
        <v>66</v>
      </c>
      <c r="D10" s="284" t="s">
        <v>29</v>
      </c>
      <c r="E10" s="155"/>
      <c r="F10" s="313"/>
      <c r="G10" s="313"/>
      <c r="H10" s="313"/>
      <c r="I10" s="148">
        <f t="shared" si="0"/>
        <v>0</v>
      </c>
    </row>
    <row r="11" spans="1:9" ht="60" x14ac:dyDescent="0.25">
      <c r="A11" s="135" t="s">
        <v>327</v>
      </c>
      <c r="B11" s="195">
        <v>94990</v>
      </c>
      <c r="C11" s="198" t="s">
        <v>68</v>
      </c>
      <c r="D11" s="284" t="s">
        <v>29</v>
      </c>
      <c r="E11" s="155"/>
      <c r="F11" s="313"/>
      <c r="G11" s="313"/>
      <c r="H11" s="313"/>
      <c r="I11" s="148">
        <f t="shared" si="0"/>
        <v>0</v>
      </c>
    </row>
    <row r="12" spans="1:9" ht="60" x14ac:dyDescent="0.25">
      <c r="A12" s="135" t="s">
        <v>328</v>
      </c>
      <c r="B12" s="195">
        <v>94991</v>
      </c>
      <c r="C12" s="198" t="s">
        <v>117</v>
      </c>
      <c r="D12" s="284" t="s">
        <v>29</v>
      </c>
      <c r="E12" s="155"/>
      <c r="F12" s="313"/>
      <c r="G12" s="313"/>
      <c r="H12" s="313"/>
      <c r="I12" s="148">
        <f t="shared" si="0"/>
        <v>0</v>
      </c>
    </row>
    <row r="13" spans="1:9" x14ac:dyDescent="0.25">
      <c r="A13" s="15"/>
      <c r="B13" s="15"/>
      <c r="C13" s="15"/>
      <c r="D13" s="15"/>
      <c r="E13" s="15"/>
      <c r="F13" s="15"/>
      <c r="G13" s="15"/>
      <c r="H13" s="15"/>
      <c r="I13" s="15"/>
    </row>
    <row r="14" spans="1:9" x14ac:dyDescent="0.25">
      <c r="A14" s="15"/>
      <c r="B14" s="15"/>
      <c r="C14" s="15"/>
      <c r="D14" s="15"/>
      <c r="E14" s="15"/>
      <c r="F14" s="15"/>
      <c r="G14" s="15"/>
      <c r="H14" s="15"/>
      <c r="I14" s="15"/>
    </row>
    <row r="15" spans="1:9" ht="45" customHeight="1" x14ac:dyDescent="0.25">
      <c r="A15" s="431" t="s">
        <v>580</v>
      </c>
      <c r="B15" s="431"/>
      <c r="C15" s="431"/>
      <c r="D15" s="431"/>
      <c r="E15" s="431"/>
      <c r="F15" s="431"/>
      <c r="G15" s="431"/>
      <c r="H15" s="431"/>
      <c r="I15" s="431"/>
    </row>
    <row r="16" spans="1:9" ht="45" customHeight="1" x14ac:dyDescent="0.25">
      <c r="A16" s="431"/>
      <c r="B16" s="431"/>
      <c r="C16" s="431"/>
      <c r="D16" s="431"/>
      <c r="E16" s="431"/>
      <c r="F16" s="431"/>
      <c r="G16" s="431"/>
      <c r="H16" s="431"/>
      <c r="I16" s="431"/>
    </row>
  </sheetData>
  <sheetProtection password="F990" sheet="1" objects="1" scenarios="1"/>
  <mergeCells count="9">
    <mergeCell ref="A15:I16"/>
    <mergeCell ref="B5:G5"/>
    <mergeCell ref="H5:H6"/>
    <mergeCell ref="B6:G6"/>
    <mergeCell ref="A1:I1"/>
    <mergeCell ref="A2:I2"/>
    <mergeCell ref="B3:G3"/>
    <mergeCell ref="H3:H4"/>
    <mergeCell ref="B4:G4"/>
  </mergeCells>
  <pageMargins left="0.511811024" right="0.511811024" top="0.78740157499999996" bottom="0.78740157499999996" header="0.31496062000000002" footer="0.31496062000000002"/>
  <pageSetup paperSize="9" scale="51" orientation="portrait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13"/>
  <sheetViews>
    <sheetView view="pageBreakPreview" zoomScale="110" zoomScaleNormal="100" zoomScaleSheetLayoutView="110" workbookViewId="0">
      <selection activeCell="A10" activeCellId="6" sqref="A2:G2 A3:A7 B7:G7 F3:G6 A8:E9 G8:G9 A10:G13"/>
    </sheetView>
  </sheetViews>
  <sheetFormatPr defaultRowHeight="15" x14ac:dyDescent="0.25"/>
  <cols>
    <col min="1" max="1" width="9.140625" style="2"/>
    <col min="2" max="2" width="12" style="2" bestFit="1" customWidth="1"/>
    <col min="3" max="3" width="55" style="2" customWidth="1"/>
    <col min="4" max="4" width="13.7109375" style="2" bestFit="1" customWidth="1"/>
    <col min="5" max="5" width="19.42578125" style="2" bestFit="1" customWidth="1"/>
    <col min="6" max="6" width="14.140625" style="2" customWidth="1"/>
    <col min="7" max="7" width="21.85546875" style="2" bestFit="1" customWidth="1"/>
    <col min="8" max="16384" width="9.140625" style="2"/>
  </cols>
  <sheetData>
    <row r="1" spans="1:9" ht="45" customHeight="1" x14ac:dyDescent="0.25">
      <c r="A1" s="448" t="s">
        <v>801</v>
      </c>
      <c r="B1" s="448"/>
      <c r="C1" s="448"/>
      <c r="D1" s="448"/>
      <c r="E1" s="448"/>
      <c r="F1" s="448"/>
      <c r="G1" s="448"/>
    </row>
    <row r="2" spans="1:9" ht="18.75" x14ac:dyDescent="0.25">
      <c r="A2" s="438" t="s">
        <v>471</v>
      </c>
      <c r="B2" s="438"/>
      <c r="C2" s="438"/>
      <c r="D2" s="438"/>
      <c r="E2" s="438"/>
      <c r="F2" s="438"/>
      <c r="G2" s="438"/>
    </row>
    <row r="3" spans="1:9" x14ac:dyDescent="0.25">
      <c r="A3" s="133" t="s">
        <v>11</v>
      </c>
      <c r="B3" s="450"/>
      <c r="C3" s="450"/>
      <c r="D3" s="450"/>
      <c r="E3" s="450"/>
      <c r="F3" s="441" t="s">
        <v>15</v>
      </c>
      <c r="G3" s="123" t="s">
        <v>16</v>
      </c>
    </row>
    <row r="4" spans="1:9" x14ac:dyDescent="0.25">
      <c r="A4" s="133" t="s">
        <v>12</v>
      </c>
      <c r="B4" s="450"/>
      <c r="C4" s="450"/>
      <c r="D4" s="450"/>
      <c r="E4" s="450"/>
      <c r="F4" s="441"/>
      <c r="G4" s="124" t="str">
        <f>'PLANILHA ORÇAMENTÁRIA'!H4</f>
        <v>PA - janeiro/2018</v>
      </c>
    </row>
    <row r="5" spans="1:9" x14ac:dyDescent="0.25">
      <c r="A5" s="133" t="s">
        <v>13</v>
      </c>
      <c r="B5" s="450"/>
      <c r="C5" s="450"/>
      <c r="D5" s="450"/>
      <c r="E5" s="450"/>
      <c r="F5" s="444">
        <f>BDI!I22</f>
        <v>0.31126118815198645</v>
      </c>
      <c r="G5" s="132" t="str">
        <f>'PLANILHA ORÇAMENTÁRIA'!H5</f>
        <v>SICRO</v>
      </c>
    </row>
    <row r="6" spans="1:9" x14ac:dyDescent="0.25">
      <c r="A6" s="133" t="s">
        <v>14</v>
      </c>
      <c r="B6" s="450"/>
      <c r="C6" s="450"/>
      <c r="D6" s="450"/>
      <c r="E6" s="450"/>
      <c r="F6" s="444"/>
      <c r="G6" s="124" t="str">
        <f>'PLANILHA ORÇAMENTÁRIA'!H6</f>
        <v>PA - Setembro/2017</v>
      </c>
    </row>
    <row r="7" spans="1:9" x14ac:dyDescent="0.25">
      <c r="A7" s="125" t="s">
        <v>349</v>
      </c>
      <c r="B7" s="125" t="s">
        <v>1</v>
      </c>
      <c r="C7" s="125" t="s">
        <v>444</v>
      </c>
      <c r="D7" s="125" t="s">
        <v>221</v>
      </c>
      <c r="E7" s="125" t="s">
        <v>3</v>
      </c>
      <c r="F7" s="125" t="s">
        <v>798</v>
      </c>
      <c r="G7" s="125" t="s">
        <v>448</v>
      </c>
    </row>
    <row r="8" spans="1:9" ht="30" x14ac:dyDescent="0.25">
      <c r="A8" s="135" t="s">
        <v>127</v>
      </c>
      <c r="B8" s="195">
        <v>72947</v>
      </c>
      <c r="C8" s="198" t="s">
        <v>560</v>
      </c>
      <c r="D8" s="284" t="s">
        <v>19</v>
      </c>
      <c r="E8" s="155"/>
      <c r="F8" s="313"/>
      <c r="G8" s="148">
        <f>F8</f>
        <v>0</v>
      </c>
    </row>
    <row r="9" spans="1:9" ht="60" x14ac:dyDescent="0.25">
      <c r="A9" s="135" t="s">
        <v>128</v>
      </c>
      <c r="B9" s="195" t="s">
        <v>433</v>
      </c>
      <c r="C9" s="198" t="s">
        <v>220</v>
      </c>
      <c r="D9" s="284" t="s">
        <v>19</v>
      </c>
      <c r="E9" s="155"/>
      <c r="F9" s="313"/>
      <c r="G9" s="148">
        <f>F9</f>
        <v>0</v>
      </c>
    </row>
    <row r="10" spans="1:9" x14ac:dyDescent="0.25">
      <c r="A10" s="15"/>
      <c r="B10" s="15"/>
      <c r="C10" s="15"/>
      <c r="D10" s="15"/>
      <c r="E10" s="15"/>
      <c r="F10" s="15"/>
      <c r="G10" s="15"/>
    </row>
    <row r="11" spans="1:9" x14ac:dyDescent="0.25">
      <c r="A11" s="15"/>
      <c r="B11" s="15"/>
      <c r="C11" s="15"/>
      <c r="D11" s="15"/>
      <c r="E11" s="15"/>
      <c r="F11" s="15"/>
      <c r="G11" s="15"/>
    </row>
    <row r="12" spans="1:9" ht="45" customHeight="1" x14ac:dyDescent="0.25">
      <c r="A12" s="431" t="s">
        <v>580</v>
      </c>
      <c r="B12" s="431"/>
      <c r="C12" s="431"/>
      <c r="D12" s="431"/>
      <c r="E12" s="431"/>
      <c r="F12" s="431"/>
      <c r="G12" s="431"/>
      <c r="H12" s="318"/>
      <c r="I12" s="318"/>
    </row>
    <row r="13" spans="1:9" ht="45" customHeight="1" x14ac:dyDescent="0.25">
      <c r="A13" s="431"/>
      <c r="B13" s="431"/>
      <c r="C13" s="431"/>
      <c r="D13" s="431"/>
      <c r="E13" s="431"/>
      <c r="F13" s="431"/>
      <c r="G13" s="431"/>
      <c r="H13" s="318"/>
      <c r="I13" s="318"/>
    </row>
  </sheetData>
  <sheetProtection password="F990" sheet="1" objects="1" scenarios="1"/>
  <mergeCells count="9">
    <mergeCell ref="A12:G13"/>
    <mergeCell ref="B5:E5"/>
    <mergeCell ref="F5:F6"/>
    <mergeCell ref="B6:E6"/>
    <mergeCell ref="A1:G1"/>
    <mergeCell ref="A2:G2"/>
    <mergeCell ref="B3:E3"/>
    <mergeCell ref="F3:F4"/>
    <mergeCell ref="B4:E4"/>
  </mergeCells>
  <pageMargins left="0.511811024" right="0.511811024" top="0.78740157499999996" bottom="0.78740157499999996" header="0.31496062000000002" footer="0.31496062000000002"/>
  <pageSetup paperSize="9" scale="63" orientation="portrait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16"/>
  <sheetViews>
    <sheetView view="pageBreakPreview" zoomScaleNormal="100" zoomScaleSheetLayoutView="100" workbookViewId="0">
      <selection activeCell="A14" activeCellId="9" sqref="A2:I2 A3:A6 A7:I7 H3:I6 A8:D13 E9 F8:I8 H9:I9 F10:I14 A14:I16"/>
    </sheetView>
  </sheetViews>
  <sheetFormatPr defaultRowHeight="15" x14ac:dyDescent="0.25"/>
  <cols>
    <col min="1" max="1" width="9.140625" style="2"/>
    <col min="2" max="2" width="12" style="2" bestFit="1" customWidth="1"/>
    <col min="3" max="3" width="46.7109375" style="2" customWidth="1"/>
    <col min="4" max="4" width="13.7109375" style="2" bestFit="1" customWidth="1"/>
    <col min="5" max="5" width="19.42578125" style="2" bestFit="1" customWidth="1"/>
    <col min="6" max="6" width="22.7109375" style="2" bestFit="1" customWidth="1"/>
    <col min="7" max="7" width="16.28515625" style="2" customWidth="1"/>
    <col min="8" max="8" width="18" style="2" bestFit="1" customWidth="1"/>
    <col min="9" max="9" width="24.42578125" style="2" customWidth="1"/>
    <col min="10" max="16384" width="9.140625" style="2"/>
  </cols>
  <sheetData>
    <row r="1" spans="1:9" ht="90" customHeight="1" x14ac:dyDescent="0.25">
      <c r="A1" s="448" t="s">
        <v>801</v>
      </c>
      <c r="B1" s="448"/>
      <c r="C1" s="448"/>
      <c r="D1" s="448"/>
      <c r="E1" s="448"/>
      <c r="F1" s="448"/>
      <c r="G1" s="448"/>
      <c r="H1" s="448"/>
      <c r="I1" s="448"/>
    </row>
    <row r="2" spans="1:9" ht="18.75" x14ac:dyDescent="0.25">
      <c r="A2" s="438" t="s">
        <v>472</v>
      </c>
      <c r="B2" s="438"/>
      <c r="C2" s="438"/>
      <c r="D2" s="438"/>
      <c r="E2" s="438"/>
      <c r="F2" s="438"/>
      <c r="G2" s="438"/>
      <c r="H2" s="438"/>
      <c r="I2" s="438"/>
    </row>
    <row r="3" spans="1:9" x14ac:dyDescent="0.25">
      <c r="A3" s="133" t="s">
        <v>11</v>
      </c>
      <c r="B3" s="450"/>
      <c r="C3" s="450"/>
      <c r="D3" s="450"/>
      <c r="E3" s="450"/>
      <c r="F3" s="450"/>
      <c r="G3" s="450"/>
      <c r="H3" s="441" t="s">
        <v>15</v>
      </c>
      <c r="I3" s="123" t="s">
        <v>16</v>
      </c>
    </row>
    <row r="4" spans="1:9" x14ac:dyDescent="0.25">
      <c r="A4" s="133" t="s">
        <v>12</v>
      </c>
      <c r="B4" s="450"/>
      <c r="C4" s="450"/>
      <c r="D4" s="450"/>
      <c r="E4" s="450"/>
      <c r="F4" s="450"/>
      <c r="G4" s="450"/>
      <c r="H4" s="441"/>
      <c r="I4" s="124" t="str">
        <f>'PLANILHA ORÇAMENTÁRIA'!H4</f>
        <v>PA - janeiro/2018</v>
      </c>
    </row>
    <row r="5" spans="1:9" x14ac:dyDescent="0.25">
      <c r="A5" s="133" t="s">
        <v>13</v>
      </c>
      <c r="B5" s="450"/>
      <c r="C5" s="450"/>
      <c r="D5" s="450"/>
      <c r="E5" s="450"/>
      <c r="F5" s="450"/>
      <c r="G5" s="450"/>
      <c r="H5" s="444">
        <f>BDI!I22</f>
        <v>0.31126118815198645</v>
      </c>
      <c r="I5" s="132" t="str">
        <f>'PLANILHA ORÇAMENTÁRIA'!H5</f>
        <v>SICRO</v>
      </c>
    </row>
    <row r="6" spans="1:9" x14ac:dyDescent="0.25">
      <c r="A6" s="133" t="s">
        <v>14</v>
      </c>
      <c r="B6" s="450"/>
      <c r="C6" s="450"/>
      <c r="D6" s="450"/>
      <c r="E6" s="450"/>
      <c r="F6" s="450"/>
      <c r="G6" s="450"/>
      <c r="H6" s="444"/>
      <c r="I6" s="124" t="str">
        <f>'PLANILHA ORÇAMENTÁRIA'!H6</f>
        <v>PA - Setembro/2017</v>
      </c>
    </row>
    <row r="7" spans="1:9" x14ac:dyDescent="0.25">
      <c r="A7" s="125" t="s">
        <v>349</v>
      </c>
      <c r="B7" s="125" t="s">
        <v>1</v>
      </c>
      <c r="C7" s="125" t="s">
        <v>444</v>
      </c>
      <c r="D7" s="125" t="s">
        <v>221</v>
      </c>
      <c r="E7" s="125" t="s">
        <v>3</v>
      </c>
      <c r="F7" s="125" t="s">
        <v>784</v>
      </c>
      <c r="G7" s="125" t="s">
        <v>785</v>
      </c>
      <c r="H7" s="125" t="s">
        <v>786</v>
      </c>
      <c r="I7" s="125" t="s">
        <v>448</v>
      </c>
    </row>
    <row r="8" spans="1:9" ht="15.75" x14ac:dyDescent="0.25">
      <c r="A8" s="135" t="s">
        <v>329</v>
      </c>
      <c r="B8" s="195" t="s">
        <v>69</v>
      </c>
      <c r="C8" s="196" t="s">
        <v>232</v>
      </c>
      <c r="D8" s="271" t="s">
        <v>178</v>
      </c>
      <c r="E8" s="313"/>
      <c r="F8" s="155"/>
      <c r="G8" s="155"/>
      <c r="H8" s="155"/>
      <c r="I8" s="295">
        <f>E8</f>
        <v>0</v>
      </c>
    </row>
    <row r="9" spans="1:9" ht="45" x14ac:dyDescent="0.25">
      <c r="A9" s="135" t="s">
        <v>330</v>
      </c>
      <c r="B9" s="332" t="s">
        <v>225</v>
      </c>
      <c r="C9" s="198" t="s">
        <v>231</v>
      </c>
      <c r="D9" s="284" t="s">
        <v>19</v>
      </c>
      <c r="E9" s="155"/>
      <c r="F9" s="313"/>
      <c r="G9" s="313"/>
      <c r="H9" s="155"/>
      <c r="I9" s="295">
        <f>F9*G9</f>
        <v>0</v>
      </c>
    </row>
    <row r="10" spans="1:9" ht="45" x14ac:dyDescent="0.25">
      <c r="A10" s="135" t="s">
        <v>331</v>
      </c>
      <c r="B10" s="332" t="s">
        <v>227</v>
      </c>
      <c r="C10" s="198" t="s">
        <v>230</v>
      </c>
      <c r="D10" s="271" t="s">
        <v>178</v>
      </c>
      <c r="E10" s="313"/>
      <c r="F10" s="155"/>
      <c r="G10" s="155"/>
      <c r="H10" s="155"/>
      <c r="I10" s="295">
        <f>E10</f>
        <v>0</v>
      </c>
    </row>
    <row r="11" spans="1:9" ht="45" x14ac:dyDescent="0.25">
      <c r="A11" s="135" t="s">
        <v>332</v>
      </c>
      <c r="B11" s="332" t="s">
        <v>228</v>
      </c>
      <c r="C11" s="198" t="s">
        <v>229</v>
      </c>
      <c r="D11" s="271" t="s">
        <v>178</v>
      </c>
      <c r="E11" s="313"/>
      <c r="F11" s="155"/>
      <c r="G11" s="155"/>
      <c r="H11" s="155"/>
      <c r="I11" s="295">
        <f t="shared" ref="I11:I13" si="0">E11</f>
        <v>0</v>
      </c>
    </row>
    <row r="12" spans="1:9" ht="45" x14ac:dyDescent="0.25">
      <c r="A12" s="135" t="s">
        <v>333</v>
      </c>
      <c r="B12" s="332" t="s">
        <v>233</v>
      </c>
      <c r="C12" s="198" t="s">
        <v>234</v>
      </c>
      <c r="D12" s="271" t="s">
        <v>178</v>
      </c>
      <c r="E12" s="313"/>
      <c r="F12" s="155"/>
      <c r="G12" s="155"/>
      <c r="H12" s="155"/>
      <c r="I12" s="295">
        <f t="shared" si="0"/>
        <v>0</v>
      </c>
    </row>
    <row r="13" spans="1:9" ht="45" x14ac:dyDescent="0.25">
      <c r="A13" s="135" t="s">
        <v>334</v>
      </c>
      <c r="B13" s="332" t="s">
        <v>236</v>
      </c>
      <c r="C13" s="198" t="s">
        <v>235</v>
      </c>
      <c r="D13" s="271" t="s">
        <v>178</v>
      </c>
      <c r="E13" s="313"/>
      <c r="F13" s="155"/>
      <c r="G13" s="155"/>
      <c r="H13" s="155"/>
      <c r="I13" s="295">
        <f t="shared" si="0"/>
        <v>0</v>
      </c>
    </row>
    <row r="14" spans="1:9" x14ac:dyDescent="0.25">
      <c r="A14" s="15"/>
      <c r="B14" s="15"/>
      <c r="C14" s="15"/>
      <c r="D14" s="15"/>
      <c r="E14" s="15"/>
      <c r="F14" s="15"/>
      <c r="G14" s="15"/>
      <c r="H14" s="15"/>
      <c r="I14" s="15"/>
    </row>
    <row r="15" spans="1:9" ht="45" customHeight="1" x14ac:dyDescent="0.25">
      <c r="A15" s="431" t="s">
        <v>580</v>
      </c>
      <c r="B15" s="431"/>
      <c r="C15" s="431"/>
      <c r="D15" s="431"/>
      <c r="E15" s="431"/>
      <c r="F15" s="431"/>
      <c r="G15" s="431"/>
      <c r="H15" s="431"/>
      <c r="I15" s="431"/>
    </row>
    <row r="16" spans="1:9" ht="45" customHeight="1" x14ac:dyDescent="0.25">
      <c r="A16" s="431"/>
      <c r="B16" s="431"/>
      <c r="C16" s="431"/>
      <c r="D16" s="431"/>
      <c r="E16" s="431"/>
      <c r="F16" s="431"/>
      <c r="G16" s="431"/>
      <c r="H16" s="431"/>
      <c r="I16" s="431"/>
    </row>
  </sheetData>
  <sheetProtection password="F990" sheet="1" objects="1" scenarios="1"/>
  <mergeCells count="9">
    <mergeCell ref="A15:I16"/>
    <mergeCell ref="B5:G5"/>
    <mergeCell ref="H5:H6"/>
    <mergeCell ref="B6:G6"/>
    <mergeCell ref="A1:I1"/>
    <mergeCell ref="A2:I2"/>
    <mergeCell ref="B3:G3"/>
    <mergeCell ref="H3:H4"/>
    <mergeCell ref="B4:G4"/>
  </mergeCells>
  <pageMargins left="0.511811024" right="0.511811024" top="0.78740157499999996" bottom="0.78740157499999996" header="0.31496062000000002" footer="0.31496062000000002"/>
  <pageSetup paperSize="9" scale="48"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50"/>
  <sheetViews>
    <sheetView view="pageBreakPreview" topLeftCell="A16" zoomScaleNormal="90" zoomScaleSheetLayoutView="100" workbookViewId="0">
      <selection activeCell="M28" sqref="M28"/>
    </sheetView>
  </sheetViews>
  <sheetFormatPr defaultRowHeight="15" x14ac:dyDescent="0.25"/>
  <cols>
    <col min="1" max="5" width="9.140625" style="2"/>
    <col min="6" max="6" width="9.5703125" style="2" bestFit="1" customWidth="1"/>
    <col min="7" max="7" width="8.7109375" style="2" customWidth="1"/>
    <col min="8" max="8" width="12.85546875" style="2" customWidth="1"/>
    <col min="9" max="9" width="14.140625" style="2" customWidth="1"/>
    <col min="10" max="16384" width="9.140625" style="2"/>
  </cols>
  <sheetData>
    <row r="1" spans="1:9" ht="18.75" x14ac:dyDescent="0.25">
      <c r="A1" s="485" t="s">
        <v>51</v>
      </c>
      <c r="B1" s="486"/>
      <c r="C1" s="486"/>
      <c r="D1" s="486"/>
      <c r="E1" s="486"/>
      <c r="F1" s="486"/>
      <c r="G1" s="486"/>
      <c r="H1" s="486"/>
      <c r="I1" s="487"/>
    </row>
    <row r="2" spans="1:9" x14ac:dyDescent="0.25">
      <c r="A2" s="338" t="s">
        <v>11</v>
      </c>
      <c r="B2" s="488"/>
      <c r="C2" s="489"/>
      <c r="D2" s="489"/>
      <c r="E2" s="489"/>
      <c r="F2" s="489"/>
      <c r="G2" s="489"/>
      <c r="H2" s="490"/>
      <c r="I2" s="339" t="s">
        <v>15</v>
      </c>
    </row>
    <row r="3" spans="1:9" x14ac:dyDescent="0.25">
      <c r="A3" s="338" t="s">
        <v>12</v>
      </c>
      <c r="B3" s="488"/>
      <c r="C3" s="489"/>
      <c r="D3" s="489"/>
      <c r="E3" s="489"/>
      <c r="F3" s="489"/>
      <c r="G3" s="489"/>
      <c r="H3" s="490"/>
      <c r="I3" s="491">
        <f>I22</f>
        <v>0.31126118815198645</v>
      </c>
    </row>
    <row r="4" spans="1:9" x14ac:dyDescent="0.25">
      <c r="A4" s="338" t="s">
        <v>13</v>
      </c>
      <c r="B4" s="488"/>
      <c r="C4" s="489"/>
      <c r="D4" s="489"/>
      <c r="E4" s="489"/>
      <c r="F4" s="489"/>
      <c r="G4" s="489"/>
      <c r="H4" s="490"/>
      <c r="I4" s="492"/>
    </row>
    <row r="5" spans="1:9" x14ac:dyDescent="0.25">
      <c r="A5" s="338" t="s">
        <v>14</v>
      </c>
      <c r="B5" s="494"/>
      <c r="C5" s="495"/>
      <c r="D5" s="495"/>
      <c r="E5" s="495"/>
      <c r="F5" s="495"/>
      <c r="G5" s="495"/>
      <c r="H5" s="496"/>
      <c r="I5" s="493"/>
    </row>
    <row r="6" spans="1:9" ht="15.75" customHeight="1" x14ac:dyDescent="0.25">
      <c r="A6" s="505" t="s">
        <v>802</v>
      </c>
      <c r="B6" s="506"/>
      <c r="C6" s="506"/>
      <c r="D6" s="506"/>
      <c r="E6" s="506"/>
      <c r="F6" s="506"/>
      <c r="G6" s="506"/>
      <c r="H6" s="506"/>
      <c r="I6" s="507"/>
    </row>
    <row r="7" spans="1:9" ht="15.75" customHeight="1" thickBot="1" x14ac:dyDescent="0.3">
      <c r="A7" s="340" t="s">
        <v>420</v>
      </c>
      <c r="B7" s="508" t="s">
        <v>430</v>
      </c>
      <c r="C7" s="509"/>
      <c r="D7" s="509"/>
      <c r="E7" s="509"/>
      <c r="F7" s="509"/>
      <c r="G7" s="509"/>
      <c r="H7" s="509"/>
      <c r="I7" s="510"/>
    </row>
    <row r="8" spans="1:9" x14ac:dyDescent="0.25">
      <c r="A8" s="341">
        <v>1</v>
      </c>
      <c r="B8" s="502" t="s">
        <v>421</v>
      </c>
      <c r="C8" s="503"/>
      <c r="D8" s="503"/>
      <c r="E8" s="503"/>
      <c r="F8" s="503"/>
      <c r="G8" s="503"/>
      <c r="H8" s="504"/>
      <c r="I8" s="333">
        <v>4.0099999999999997E-2</v>
      </c>
    </row>
    <row r="9" spans="1:9" x14ac:dyDescent="0.25">
      <c r="A9" s="342">
        <v>2</v>
      </c>
      <c r="B9" s="470" t="s">
        <v>422</v>
      </c>
      <c r="C9" s="471"/>
      <c r="D9" s="471"/>
      <c r="E9" s="471"/>
      <c r="F9" s="471"/>
      <c r="G9" s="471"/>
      <c r="H9" s="472"/>
      <c r="I9" s="334">
        <v>4.0000000000000001E-3</v>
      </c>
    </row>
    <row r="10" spans="1:9" x14ac:dyDescent="0.25">
      <c r="A10" s="342">
        <v>3</v>
      </c>
      <c r="B10" s="470" t="s">
        <v>423</v>
      </c>
      <c r="C10" s="471"/>
      <c r="D10" s="471"/>
      <c r="E10" s="471"/>
      <c r="F10" s="471"/>
      <c r="G10" s="471"/>
      <c r="H10" s="472"/>
      <c r="I10" s="335">
        <v>5.5999999999999999E-3</v>
      </c>
    </row>
    <row r="11" spans="1:9" x14ac:dyDescent="0.25">
      <c r="A11" s="342">
        <v>4</v>
      </c>
      <c r="B11" s="470" t="s">
        <v>424</v>
      </c>
      <c r="C11" s="471"/>
      <c r="D11" s="471"/>
      <c r="E11" s="471"/>
      <c r="F11" s="471"/>
      <c r="G11" s="471"/>
      <c r="H11" s="472"/>
      <c r="I11" s="334">
        <v>1.11E-2</v>
      </c>
    </row>
    <row r="12" spans="1:9" x14ac:dyDescent="0.25">
      <c r="A12" s="342">
        <v>5</v>
      </c>
      <c r="B12" s="470" t="s">
        <v>425</v>
      </c>
      <c r="C12" s="471"/>
      <c r="D12" s="471"/>
      <c r="E12" s="471"/>
      <c r="F12" s="471"/>
      <c r="G12" s="471"/>
      <c r="H12" s="472"/>
      <c r="I12" s="334">
        <v>7.2999999999999995E-2</v>
      </c>
    </row>
    <row r="13" spans="1:9" ht="15.75" thickBot="1" x14ac:dyDescent="0.3">
      <c r="A13" s="343">
        <v>6</v>
      </c>
      <c r="B13" s="514" t="s">
        <v>426</v>
      </c>
      <c r="C13" s="515"/>
      <c r="D13" s="515"/>
      <c r="E13" s="515"/>
      <c r="F13" s="515"/>
      <c r="G13" s="515"/>
      <c r="H13" s="516"/>
      <c r="I13" s="336">
        <f>I20</f>
        <v>0.13150000000000001</v>
      </c>
    </row>
    <row r="14" spans="1:9" x14ac:dyDescent="0.25">
      <c r="A14" s="344"/>
      <c r="B14" s="345"/>
      <c r="C14" s="345"/>
      <c r="D14" s="345"/>
      <c r="E14" s="345"/>
      <c r="F14" s="345"/>
      <c r="G14" s="345"/>
      <c r="H14" s="345"/>
      <c r="I14" s="346"/>
    </row>
    <row r="15" spans="1:9" ht="15.75" thickBot="1" x14ac:dyDescent="0.3">
      <c r="A15" s="340" t="s">
        <v>420</v>
      </c>
      <c r="B15" s="508" t="s">
        <v>427</v>
      </c>
      <c r="C15" s="509"/>
      <c r="D15" s="509"/>
      <c r="E15" s="509"/>
      <c r="F15" s="509"/>
      <c r="G15" s="509"/>
      <c r="H15" s="509"/>
      <c r="I15" s="510"/>
    </row>
    <row r="16" spans="1:9" x14ac:dyDescent="0.25">
      <c r="A16" s="342" t="s">
        <v>48</v>
      </c>
      <c r="B16" s="502" t="s">
        <v>414</v>
      </c>
      <c r="C16" s="503"/>
      <c r="D16" s="503"/>
      <c r="E16" s="503"/>
      <c r="F16" s="503"/>
      <c r="G16" s="503"/>
      <c r="H16" s="504"/>
      <c r="I16" s="337">
        <v>0.05</v>
      </c>
    </row>
    <row r="17" spans="1:9" x14ac:dyDescent="0.25">
      <c r="A17" s="342" t="s">
        <v>61</v>
      </c>
      <c r="B17" s="470" t="s">
        <v>411</v>
      </c>
      <c r="C17" s="471"/>
      <c r="D17" s="471"/>
      <c r="E17" s="471"/>
      <c r="F17" s="471"/>
      <c r="G17" s="471"/>
      <c r="H17" s="472"/>
      <c r="I17" s="334">
        <v>6.4999999999999997E-3</v>
      </c>
    </row>
    <row r="18" spans="1:9" x14ac:dyDescent="0.25">
      <c r="A18" s="342" t="s">
        <v>62</v>
      </c>
      <c r="B18" s="470" t="s">
        <v>412</v>
      </c>
      <c r="C18" s="471"/>
      <c r="D18" s="471"/>
      <c r="E18" s="471"/>
      <c r="F18" s="471"/>
      <c r="G18" s="471"/>
      <c r="H18" s="472"/>
      <c r="I18" s="334">
        <v>0.03</v>
      </c>
    </row>
    <row r="19" spans="1:9" ht="15.75" thickBot="1" x14ac:dyDescent="0.3">
      <c r="A19" s="342" t="s">
        <v>99</v>
      </c>
      <c r="B19" s="517" t="s">
        <v>413</v>
      </c>
      <c r="C19" s="518"/>
      <c r="D19" s="518"/>
      <c r="E19" s="518"/>
      <c r="F19" s="518"/>
      <c r="G19" s="518"/>
      <c r="H19" s="519"/>
      <c r="I19" s="334">
        <v>4.4999999999999998E-2</v>
      </c>
    </row>
    <row r="20" spans="1:9" ht="15.75" thickBot="1" x14ac:dyDescent="0.3">
      <c r="A20" s="482" t="s">
        <v>428</v>
      </c>
      <c r="B20" s="483"/>
      <c r="C20" s="483"/>
      <c r="D20" s="483"/>
      <c r="E20" s="483"/>
      <c r="F20" s="483"/>
      <c r="G20" s="483"/>
      <c r="H20" s="484"/>
      <c r="I20" s="1">
        <f>SUM(I16:I19)</f>
        <v>0.13150000000000001</v>
      </c>
    </row>
    <row r="21" spans="1:9" ht="15.75" thickBot="1" x14ac:dyDescent="0.3">
      <c r="A21" s="476" t="s">
        <v>429</v>
      </c>
      <c r="B21" s="477"/>
      <c r="C21" s="477"/>
      <c r="D21" s="477"/>
      <c r="E21" s="477"/>
      <c r="F21" s="477"/>
      <c r="G21" s="477"/>
      <c r="H21" s="477"/>
      <c r="I21" s="478"/>
    </row>
    <row r="22" spans="1:9" ht="15.75" thickBot="1" x14ac:dyDescent="0.3">
      <c r="A22" s="479"/>
      <c r="B22" s="480"/>
      <c r="C22" s="480"/>
      <c r="D22" s="480"/>
      <c r="E22" s="480"/>
      <c r="F22" s="480"/>
      <c r="G22" s="480"/>
      <c r="H22" s="481"/>
      <c r="I22" s="347">
        <f>(((1+I8+I9+I10)*(1+I11)*(1+I12))/(1-I13))-1</f>
        <v>0.31126118815198645</v>
      </c>
    </row>
    <row r="23" spans="1:9" x14ac:dyDescent="0.25">
      <c r="A23" s="348"/>
      <c r="B23" s="349"/>
      <c r="C23" s="349"/>
      <c r="D23" s="349"/>
      <c r="E23" s="349"/>
      <c r="F23" s="349"/>
      <c r="G23" s="349"/>
      <c r="H23" s="349"/>
      <c r="I23" s="350"/>
    </row>
    <row r="24" spans="1:9" x14ac:dyDescent="0.25">
      <c r="A24" s="351" t="s">
        <v>419</v>
      </c>
      <c r="B24" s="352"/>
      <c r="C24" s="44"/>
      <c r="D24" s="44"/>
      <c r="E24" s="44"/>
      <c r="F24" s="44"/>
      <c r="G24" s="44"/>
      <c r="H24" s="44"/>
      <c r="I24" s="353"/>
    </row>
    <row r="25" spans="1:9" x14ac:dyDescent="0.25">
      <c r="A25" s="351"/>
      <c r="B25" s="354"/>
      <c r="C25" s="44"/>
      <c r="D25" s="44"/>
      <c r="E25" s="44"/>
      <c r="F25" s="44"/>
      <c r="G25" s="44"/>
      <c r="H25" s="44"/>
      <c r="I25" s="353"/>
    </row>
    <row r="26" spans="1:9" ht="15.75" thickBot="1" x14ac:dyDescent="0.3">
      <c r="A26" s="355"/>
      <c r="B26" s="356"/>
      <c r="C26" s="356"/>
      <c r="D26" s="356"/>
      <c r="E26" s="356"/>
      <c r="F26" s="356"/>
      <c r="G26" s="356"/>
      <c r="H26" s="356"/>
      <c r="I26" s="357"/>
    </row>
    <row r="27" spans="1:9" x14ac:dyDescent="0.25">
      <c r="A27" s="390"/>
      <c r="B27" s="391"/>
      <c r="C27" s="391"/>
      <c r="D27" s="391"/>
      <c r="E27" s="391"/>
      <c r="F27" s="391"/>
      <c r="G27" s="391"/>
      <c r="H27" s="391"/>
      <c r="I27" s="392"/>
    </row>
    <row r="28" spans="1:9" x14ac:dyDescent="0.25">
      <c r="A28" s="358" t="s">
        <v>415</v>
      </c>
      <c r="B28" s="389"/>
      <c r="C28" s="389"/>
      <c r="D28" s="389"/>
      <c r="E28" s="389"/>
      <c r="F28" s="389"/>
      <c r="G28" s="389"/>
      <c r="H28" s="389"/>
      <c r="I28" s="393"/>
    </row>
    <row r="29" spans="1:9" ht="30" customHeight="1" x14ac:dyDescent="0.25">
      <c r="A29" s="520" t="s">
        <v>541</v>
      </c>
      <c r="B29" s="521"/>
      <c r="C29" s="521"/>
      <c r="D29" s="521"/>
      <c r="E29" s="521"/>
      <c r="F29" s="521"/>
      <c r="G29" s="521"/>
      <c r="H29" s="521"/>
      <c r="I29" s="522"/>
    </row>
    <row r="30" spans="1:9" ht="27" customHeight="1" x14ac:dyDescent="0.25">
      <c r="A30" s="473" t="s">
        <v>416</v>
      </c>
      <c r="B30" s="474"/>
      <c r="C30" s="474"/>
      <c r="D30" s="474"/>
      <c r="E30" s="474"/>
      <c r="F30" s="474"/>
      <c r="G30" s="474"/>
      <c r="H30" s="474"/>
      <c r="I30" s="475"/>
    </row>
    <row r="31" spans="1:9" ht="25.5" customHeight="1" x14ac:dyDescent="0.25">
      <c r="A31" s="523" t="s">
        <v>417</v>
      </c>
      <c r="B31" s="524"/>
      <c r="C31" s="524"/>
      <c r="D31" s="524"/>
      <c r="E31" s="524"/>
      <c r="F31" s="524"/>
      <c r="G31" s="524"/>
      <c r="H31" s="524"/>
      <c r="I31" s="525"/>
    </row>
    <row r="32" spans="1:9" ht="38.25" customHeight="1" x14ac:dyDescent="0.25">
      <c r="A32" s="473" t="s">
        <v>418</v>
      </c>
      <c r="B32" s="474"/>
      <c r="C32" s="474"/>
      <c r="D32" s="474"/>
      <c r="E32" s="474"/>
      <c r="F32" s="474"/>
      <c r="G32" s="474"/>
      <c r="H32" s="474"/>
      <c r="I32" s="475"/>
    </row>
    <row r="33" spans="1:9" x14ac:dyDescent="0.25">
      <c r="A33" s="473"/>
      <c r="B33" s="474"/>
      <c r="C33" s="474"/>
      <c r="D33" s="474"/>
      <c r="E33" s="474"/>
      <c r="F33" s="474"/>
      <c r="G33" s="474"/>
      <c r="H33" s="474"/>
      <c r="I33" s="475"/>
    </row>
    <row r="34" spans="1:9" ht="15.75" thickBot="1" x14ac:dyDescent="0.3">
      <c r="A34" s="511" t="s">
        <v>431</v>
      </c>
      <c r="B34" s="512"/>
      <c r="C34" s="512"/>
      <c r="D34" s="512"/>
      <c r="E34" s="512"/>
      <c r="F34" s="512"/>
      <c r="G34" s="512"/>
      <c r="H34" s="512"/>
      <c r="I34" s="513"/>
    </row>
    <row r="35" spans="1:9" x14ac:dyDescent="0.25">
      <c r="A35" s="150"/>
      <c r="B35" s="151"/>
      <c r="C35" s="151"/>
      <c r="D35" s="151"/>
      <c r="E35" s="151"/>
      <c r="F35" s="151"/>
      <c r="G35" s="151"/>
      <c r="H35" s="151"/>
      <c r="I35" s="152"/>
    </row>
    <row r="36" spans="1:9" x14ac:dyDescent="0.25">
      <c r="A36" s="150"/>
      <c r="B36" s="151"/>
      <c r="C36" s="151"/>
      <c r="D36" s="151"/>
      <c r="E36" s="151"/>
      <c r="F36" s="151"/>
      <c r="G36" s="151"/>
      <c r="H36" s="151"/>
      <c r="I36" s="152"/>
    </row>
    <row r="37" spans="1:9" x14ac:dyDescent="0.25">
      <c r="A37" s="150"/>
      <c r="B37" s="151"/>
      <c r="C37" s="151"/>
      <c r="D37" s="151"/>
      <c r="E37" s="151"/>
      <c r="F37" s="151"/>
      <c r="G37" s="151"/>
      <c r="H37" s="151"/>
      <c r="I37" s="152"/>
    </row>
    <row r="38" spans="1:9" x14ac:dyDescent="0.25">
      <c r="A38" s="150"/>
      <c r="B38" s="151"/>
      <c r="C38" s="151"/>
      <c r="D38" s="151"/>
      <c r="E38" s="151"/>
      <c r="F38" s="151"/>
      <c r="G38" s="151"/>
      <c r="H38" s="151"/>
      <c r="I38" s="152"/>
    </row>
    <row r="39" spans="1:9" x14ac:dyDescent="0.25">
      <c r="A39" s="150"/>
      <c r="B39" s="151"/>
      <c r="C39" s="151"/>
      <c r="D39" s="151"/>
      <c r="E39" s="151"/>
      <c r="F39" s="151"/>
      <c r="G39" s="151"/>
      <c r="H39" s="151"/>
      <c r="I39" s="152"/>
    </row>
    <row r="40" spans="1:9" x14ac:dyDescent="0.25">
      <c r="A40" s="150"/>
      <c r="B40" s="151"/>
      <c r="C40" s="151"/>
      <c r="D40" s="151"/>
      <c r="E40" s="151"/>
      <c r="F40" s="151"/>
      <c r="G40" s="151"/>
      <c r="H40" s="151"/>
      <c r="I40" s="152"/>
    </row>
    <row r="41" spans="1:9" x14ac:dyDescent="0.25">
      <c r="A41" s="150"/>
      <c r="B41" s="151"/>
      <c r="C41" s="151"/>
      <c r="D41" s="151"/>
      <c r="E41" s="151"/>
      <c r="F41" s="151"/>
      <c r="G41" s="151"/>
      <c r="H41" s="151"/>
      <c r="I41" s="152"/>
    </row>
    <row r="42" spans="1:9" x14ac:dyDescent="0.25">
      <c r="A42" s="150"/>
      <c r="B42" s="151"/>
      <c r="C42" s="151"/>
      <c r="D42" s="151"/>
      <c r="E42" s="151"/>
      <c r="F42" s="151"/>
      <c r="G42" s="151"/>
      <c r="H42" s="151"/>
      <c r="I42" s="152"/>
    </row>
    <row r="43" spans="1:9" x14ac:dyDescent="0.25">
      <c r="A43" s="150"/>
      <c r="B43" s="151"/>
      <c r="C43" s="151"/>
      <c r="D43" s="151"/>
      <c r="E43" s="151"/>
      <c r="F43" s="151"/>
      <c r="G43" s="151"/>
      <c r="H43" s="151"/>
      <c r="I43" s="152"/>
    </row>
    <row r="44" spans="1:9" x14ac:dyDescent="0.25">
      <c r="A44" s="150"/>
      <c r="B44" s="151"/>
      <c r="C44" s="151"/>
      <c r="D44" s="151"/>
      <c r="E44" s="151"/>
      <c r="F44" s="151"/>
      <c r="G44" s="151"/>
      <c r="H44" s="151"/>
      <c r="I44" s="152"/>
    </row>
    <row r="45" spans="1:9" x14ac:dyDescent="0.25">
      <c r="A45" s="150"/>
      <c r="B45" s="151"/>
      <c r="C45" s="151"/>
      <c r="D45" s="151"/>
      <c r="E45" s="151"/>
      <c r="F45" s="151"/>
      <c r="G45" s="151"/>
      <c r="H45" s="151"/>
      <c r="I45" s="152"/>
    </row>
    <row r="46" spans="1:9" x14ac:dyDescent="0.25">
      <c r="A46" s="150"/>
      <c r="B46" s="151"/>
      <c r="C46" s="151"/>
      <c r="D46" s="151"/>
      <c r="E46" s="151"/>
      <c r="F46" s="151"/>
      <c r="G46" s="151"/>
      <c r="H46" s="151"/>
      <c r="I46" s="152"/>
    </row>
    <row r="47" spans="1:9" x14ac:dyDescent="0.25">
      <c r="A47" s="150"/>
      <c r="B47" s="151"/>
      <c r="C47" s="151"/>
      <c r="D47" s="151"/>
      <c r="E47" s="151"/>
      <c r="F47" s="151"/>
      <c r="G47" s="151"/>
      <c r="H47" s="151"/>
      <c r="I47" s="152"/>
    </row>
    <row r="48" spans="1:9" x14ac:dyDescent="0.25">
      <c r="A48" s="150"/>
      <c r="B48" s="151"/>
      <c r="C48" s="151"/>
      <c r="D48" s="151"/>
      <c r="E48" s="151"/>
      <c r="F48" s="151"/>
      <c r="G48" s="151"/>
      <c r="H48" s="151"/>
      <c r="I48" s="152"/>
    </row>
    <row r="49" spans="1:9" x14ac:dyDescent="0.25">
      <c r="A49" s="497" t="s">
        <v>580</v>
      </c>
      <c r="B49" s="416"/>
      <c r="C49" s="416"/>
      <c r="D49" s="416"/>
      <c r="E49" s="416"/>
      <c r="F49" s="416"/>
      <c r="G49" s="416"/>
      <c r="H49" s="416"/>
      <c r="I49" s="498"/>
    </row>
    <row r="50" spans="1:9" ht="15.75" thickBot="1" x14ac:dyDescent="0.3">
      <c r="A50" s="499"/>
      <c r="B50" s="500"/>
      <c r="C50" s="500"/>
      <c r="D50" s="500"/>
      <c r="E50" s="500"/>
      <c r="F50" s="500"/>
      <c r="G50" s="500"/>
      <c r="H50" s="500"/>
      <c r="I50" s="501"/>
    </row>
  </sheetData>
  <sheetProtection password="F990" sheet="1" objects="1" scenarios="1"/>
  <mergeCells count="29">
    <mergeCell ref="A49:I50"/>
    <mergeCell ref="B16:H16"/>
    <mergeCell ref="A6:I6"/>
    <mergeCell ref="B7:I7"/>
    <mergeCell ref="B15:I15"/>
    <mergeCell ref="B9:H9"/>
    <mergeCell ref="B8:H8"/>
    <mergeCell ref="A34:I34"/>
    <mergeCell ref="B13:H13"/>
    <mergeCell ref="B12:H12"/>
    <mergeCell ref="B11:H11"/>
    <mergeCell ref="B10:H10"/>
    <mergeCell ref="B19:H19"/>
    <mergeCell ref="A29:I29"/>
    <mergeCell ref="A30:I30"/>
    <mergeCell ref="A31:I31"/>
    <mergeCell ref="A1:I1"/>
    <mergeCell ref="B2:H2"/>
    <mergeCell ref="B3:H3"/>
    <mergeCell ref="I3:I5"/>
    <mergeCell ref="B4:H4"/>
    <mergeCell ref="B5:H5"/>
    <mergeCell ref="B18:H18"/>
    <mergeCell ref="B17:H17"/>
    <mergeCell ref="A32:I32"/>
    <mergeCell ref="A33:I33"/>
    <mergeCell ref="A21:I21"/>
    <mergeCell ref="A22:H22"/>
    <mergeCell ref="A20:H20"/>
  </mergeCells>
  <pageMargins left="0.511811024" right="0.511811024" top="0.78740157499999996" bottom="0.78740157499999996" header="0.31496062000000002" footer="0.31496062000000002"/>
  <pageSetup paperSize="9" orientation="portrait" horizontalDpi="4294967295" verticalDpi="4294967295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21"/>
  <sheetViews>
    <sheetView view="pageBreakPreview" zoomScale="110" zoomScaleNormal="100" zoomScaleSheetLayoutView="110" workbookViewId="0">
      <selection activeCell="G9" activeCellId="5" sqref="A2:I2 A3:A6 A7:I8 I3:I6 A9:I9 A9:I16"/>
    </sheetView>
  </sheetViews>
  <sheetFormatPr defaultRowHeight="15" x14ac:dyDescent="0.25"/>
  <cols>
    <col min="1" max="1" width="9.140625" style="2" customWidth="1"/>
    <col min="2" max="2" width="10.5703125" style="2" customWidth="1"/>
    <col min="3" max="3" width="22.140625" style="2" customWidth="1"/>
    <col min="4" max="4" width="20.42578125" style="2" customWidth="1"/>
    <col min="5" max="5" width="24" style="2" customWidth="1"/>
    <col min="6" max="6" width="9.140625" style="2"/>
    <col min="7" max="7" width="14" style="2" customWidth="1"/>
    <col min="8" max="8" width="12.5703125" style="2" customWidth="1"/>
    <col min="9" max="9" width="17" style="2" bestFit="1" customWidth="1"/>
    <col min="10" max="16384" width="9.140625" style="2"/>
  </cols>
  <sheetData>
    <row r="1" spans="1:9" ht="90" customHeight="1" x14ac:dyDescent="0.25">
      <c r="A1" s="448" t="s">
        <v>801</v>
      </c>
      <c r="B1" s="448"/>
      <c r="C1" s="448"/>
      <c r="D1" s="448"/>
      <c r="E1" s="448"/>
      <c r="F1" s="448"/>
      <c r="G1" s="448"/>
      <c r="H1" s="448"/>
      <c r="I1" s="448"/>
    </row>
    <row r="2" spans="1:9" ht="18.75" x14ac:dyDescent="0.25">
      <c r="A2" s="438" t="s">
        <v>51</v>
      </c>
      <c r="B2" s="438"/>
      <c r="C2" s="438"/>
      <c r="D2" s="438"/>
      <c r="E2" s="438"/>
      <c r="F2" s="438"/>
      <c r="G2" s="438"/>
      <c r="H2" s="438"/>
      <c r="I2" s="438"/>
    </row>
    <row r="3" spans="1:9" x14ac:dyDescent="0.25">
      <c r="A3" s="133" t="s">
        <v>11</v>
      </c>
      <c r="B3" s="439"/>
      <c r="C3" s="439"/>
      <c r="D3" s="439"/>
      <c r="E3" s="439"/>
      <c r="F3" s="439"/>
      <c r="G3" s="439"/>
      <c r="H3" s="439"/>
      <c r="I3" s="123" t="s">
        <v>16</v>
      </c>
    </row>
    <row r="4" spans="1:9" x14ac:dyDescent="0.25">
      <c r="A4" s="133" t="s">
        <v>12</v>
      </c>
      <c r="B4" s="439"/>
      <c r="C4" s="439"/>
      <c r="D4" s="439"/>
      <c r="E4" s="439"/>
      <c r="F4" s="439"/>
      <c r="G4" s="439"/>
      <c r="H4" s="439"/>
      <c r="I4" s="124" t="str">
        <f>'PLANILHA ORÇAMENTÁRIA'!H4</f>
        <v>PA - janeiro/2018</v>
      </c>
    </row>
    <row r="5" spans="1:9" x14ac:dyDescent="0.25">
      <c r="A5" s="133" t="s">
        <v>13</v>
      </c>
      <c r="B5" s="439"/>
      <c r="C5" s="439"/>
      <c r="D5" s="439"/>
      <c r="E5" s="439"/>
      <c r="F5" s="439"/>
      <c r="G5" s="439"/>
      <c r="H5" s="439"/>
      <c r="I5" s="132" t="str">
        <f>'PLANILHA ORÇAMENTÁRIA'!H5</f>
        <v>SICRO</v>
      </c>
    </row>
    <row r="6" spans="1:9" x14ac:dyDescent="0.25">
      <c r="A6" s="133" t="s">
        <v>14</v>
      </c>
      <c r="B6" s="439"/>
      <c r="C6" s="439"/>
      <c r="D6" s="439"/>
      <c r="E6" s="439"/>
      <c r="F6" s="439"/>
      <c r="G6" s="439"/>
      <c r="H6" s="439"/>
      <c r="I6" s="124" t="str">
        <f>'PLANILHA ORÇAMENTÁRIA'!H6</f>
        <v>PA - Setembro/2017</v>
      </c>
    </row>
    <row r="7" spans="1:9" x14ac:dyDescent="0.25">
      <c r="A7" s="529" t="s">
        <v>434</v>
      </c>
      <c r="B7" s="529"/>
      <c r="C7" s="529"/>
      <c r="D7" s="529"/>
      <c r="E7" s="529"/>
      <c r="F7" s="529"/>
      <c r="G7" s="529"/>
      <c r="H7" s="529"/>
      <c r="I7" s="529"/>
    </row>
    <row r="8" spans="1:9" x14ac:dyDescent="0.25">
      <c r="A8" s="529" t="s">
        <v>435</v>
      </c>
      <c r="B8" s="529"/>
      <c r="C8" s="529"/>
      <c r="D8" s="529"/>
      <c r="E8" s="529"/>
      <c r="F8" s="529"/>
      <c r="G8" s="529"/>
      <c r="H8" s="529"/>
      <c r="I8" s="529"/>
    </row>
    <row r="9" spans="1:9" ht="30" x14ac:dyDescent="0.25">
      <c r="A9" s="125" t="s">
        <v>128</v>
      </c>
      <c r="B9" s="527" t="s">
        <v>595</v>
      </c>
      <c r="C9" s="527"/>
      <c r="D9" s="527"/>
      <c r="E9" s="527"/>
      <c r="F9" s="125" t="s">
        <v>19</v>
      </c>
      <c r="G9" s="125" t="s">
        <v>3</v>
      </c>
      <c r="H9" s="125" t="s">
        <v>222</v>
      </c>
      <c r="I9" s="125" t="s">
        <v>224</v>
      </c>
    </row>
    <row r="10" spans="1:9" ht="15.75" x14ac:dyDescent="0.25">
      <c r="A10" s="135" t="s">
        <v>129</v>
      </c>
      <c r="B10" s="135">
        <v>1379</v>
      </c>
      <c r="C10" s="530" t="s">
        <v>591</v>
      </c>
      <c r="D10" s="530"/>
      <c r="E10" s="530"/>
      <c r="F10" s="136" t="s">
        <v>118</v>
      </c>
      <c r="G10" s="137">
        <v>7.5</v>
      </c>
      <c r="H10" s="137">
        <v>0.53</v>
      </c>
      <c r="I10" s="138">
        <f>G10*H10</f>
        <v>3.9750000000000001</v>
      </c>
    </row>
    <row r="11" spans="1:9" ht="15.75" customHeight="1" x14ac:dyDescent="0.25">
      <c r="A11" s="135" t="s">
        <v>130</v>
      </c>
      <c r="B11" s="135">
        <v>370</v>
      </c>
      <c r="C11" s="526" t="s">
        <v>592</v>
      </c>
      <c r="D11" s="526"/>
      <c r="E11" s="526"/>
      <c r="F11" s="136" t="s">
        <v>29</v>
      </c>
      <c r="G11" s="137">
        <v>0.01</v>
      </c>
      <c r="H11" s="137">
        <v>60</v>
      </c>
      <c r="I11" s="138">
        <f t="shared" ref="I11:I14" si="0">G11*H11</f>
        <v>0.6</v>
      </c>
    </row>
    <row r="12" spans="1:9" ht="15.75" customHeight="1" x14ac:dyDescent="0.25">
      <c r="A12" s="135" t="s">
        <v>131</v>
      </c>
      <c r="B12" s="135">
        <v>38135</v>
      </c>
      <c r="C12" s="526" t="s">
        <v>593</v>
      </c>
      <c r="D12" s="526"/>
      <c r="E12" s="526"/>
      <c r="F12" s="136" t="s">
        <v>19</v>
      </c>
      <c r="G12" s="137">
        <v>1.02</v>
      </c>
      <c r="H12" s="137">
        <v>53.55</v>
      </c>
      <c r="I12" s="138">
        <f t="shared" si="0"/>
        <v>54.620999999999995</v>
      </c>
    </row>
    <row r="13" spans="1:9" ht="15.75" customHeight="1" x14ac:dyDescent="0.25">
      <c r="A13" s="135" t="s">
        <v>132</v>
      </c>
      <c r="B13" s="135">
        <v>88309</v>
      </c>
      <c r="C13" s="526" t="s">
        <v>594</v>
      </c>
      <c r="D13" s="526"/>
      <c r="E13" s="526"/>
      <c r="F13" s="136" t="s">
        <v>119</v>
      </c>
      <c r="G13" s="137">
        <v>0.6</v>
      </c>
      <c r="H13" s="137">
        <v>17.18</v>
      </c>
      <c r="I13" s="138">
        <f t="shared" si="0"/>
        <v>10.308</v>
      </c>
    </row>
    <row r="14" spans="1:9" ht="15.75" x14ac:dyDescent="0.25">
      <c r="A14" s="135" t="s">
        <v>133</v>
      </c>
      <c r="B14" s="135">
        <v>88316</v>
      </c>
      <c r="C14" s="526" t="s">
        <v>590</v>
      </c>
      <c r="D14" s="526"/>
      <c r="E14" s="526"/>
      <c r="F14" s="136" t="s">
        <v>119</v>
      </c>
      <c r="G14" s="137">
        <v>0.5</v>
      </c>
      <c r="H14" s="137">
        <v>13.7</v>
      </c>
      <c r="I14" s="138">
        <f t="shared" si="0"/>
        <v>6.85</v>
      </c>
    </row>
    <row r="15" spans="1:9" ht="16.5" customHeight="1" x14ac:dyDescent="0.25">
      <c r="A15" s="528" t="s">
        <v>50</v>
      </c>
      <c r="B15" s="528"/>
      <c r="C15" s="528"/>
      <c r="D15" s="528"/>
      <c r="E15" s="528"/>
      <c r="F15" s="528"/>
      <c r="G15" s="528"/>
      <c r="H15" s="528"/>
      <c r="I15" s="138">
        <f>SUM(I10:I14)</f>
        <v>76.353999999999985</v>
      </c>
    </row>
    <row r="16" spans="1:9" ht="90" customHeight="1" x14ac:dyDescent="0.25">
      <c r="A16" s="431" t="s">
        <v>586</v>
      </c>
      <c r="B16" s="431"/>
      <c r="C16" s="431"/>
      <c r="D16" s="431"/>
      <c r="E16" s="431"/>
      <c r="F16" s="431"/>
      <c r="G16" s="431"/>
      <c r="H16" s="431"/>
      <c r="I16" s="431"/>
    </row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</sheetData>
  <sheetProtection password="F990" sheet="1" objects="1" scenarios="1"/>
  <mergeCells count="16">
    <mergeCell ref="A1:I1"/>
    <mergeCell ref="A2:I2"/>
    <mergeCell ref="B3:H3"/>
    <mergeCell ref="B4:H4"/>
    <mergeCell ref="B5:H5"/>
    <mergeCell ref="C12:E12"/>
    <mergeCell ref="C11:E11"/>
    <mergeCell ref="B9:E9"/>
    <mergeCell ref="A16:I16"/>
    <mergeCell ref="B6:H6"/>
    <mergeCell ref="A15:H15"/>
    <mergeCell ref="A7:I7"/>
    <mergeCell ref="A8:I8"/>
    <mergeCell ref="C10:E10"/>
    <mergeCell ref="C14:E14"/>
    <mergeCell ref="C13:E13"/>
  </mergeCells>
  <pageMargins left="0.511811024" right="0.511811024" top="0.78740157499999996" bottom="0.78740157499999996" header="0.31496062000000002" footer="0.31496062000000002"/>
  <pageSetup paperSize="9" scale="65" orientation="portrait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M38"/>
  <sheetViews>
    <sheetView view="pageBreakPreview" zoomScale="60" zoomScaleNormal="70" workbookViewId="0">
      <selection activeCell="A11" activeCellId="5" sqref="A2:M2 A3:A6 L3:M6 A7:M7 A7:M10 A11:M38"/>
    </sheetView>
  </sheetViews>
  <sheetFormatPr defaultRowHeight="15" x14ac:dyDescent="0.25"/>
  <cols>
    <col min="1" max="1" width="9.140625" style="2"/>
    <col min="2" max="2" width="70.7109375" style="2" bestFit="1" customWidth="1"/>
    <col min="3" max="3" width="20.28515625" style="2" customWidth="1"/>
    <col min="4" max="4" width="9.28515625" style="2" customWidth="1"/>
    <col min="5" max="5" width="21.28515625" style="142" customWidth="1"/>
    <col min="6" max="6" width="8.5703125" style="142" customWidth="1"/>
    <col min="7" max="7" width="21.85546875" style="142" customWidth="1"/>
    <col min="8" max="8" width="7.85546875" style="142" customWidth="1"/>
    <col min="9" max="9" width="20.140625" style="142" customWidth="1"/>
    <col min="10" max="10" width="9.140625" style="142"/>
    <col min="11" max="11" width="19.85546875" style="142" customWidth="1"/>
    <col min="12" max="12" width="9.140625" style="142"/>
    <col min="13" max="13" width="24" style="142" customWidth="1"/>
    <col min="14" max="14" width="10.28515625" style="2" customWidth="1"/>
    <col min="15" max="15" width="13" style="2" customWidth="1"/>
    <col min="16" max="16384" width="9.140625" style="2"/>
  </cols>
  <sheetData>
    <row r="1" spans="1:13" ht="90" customHeight="1" x14ac:dyDescent="0.25">
      <c r="A1" s="532" t="s">
        <v>801</v>
      </c>
      <c r="B1" s="532"/>
      <c r="C1" s="532"/>
      <c r="D1" s="532"/>
      <c r="E1" s="532"/>
      <c r="F1" s="532"/>
      <c r="G1" s="532"/>
      <c r="H1" s="532"/>
      <c r="I1" s="532"/>
      <c r="J1" s="532"/>
      <c r="K1" s="532"/>
      <c r="L1" s="532"/>
      <c r="M1" s="532"/>
    </row>
    <row r="2" spans="1:13" ht="18.75" x14ac:dyDescent="0.25">
      <c r="A2" s="438" t="s">
        <v>432</v>
      </c>
      <c r="B2" s="438"/>
      <c r="C2" s="438"/>
      <c r="D2" s="438"/>
      <c r="E2" s="438"/>
      <c r="F2" s="438"/>
      <c r="G2" s="438"/>
      <c r="H2" s="438"/>
      <c r="I2" s="438"/>
      <c r="J2" s="438"/>
      <c r="K2" s="438"/>
      <c r="L2" s="438"/>
      <c r="M2" s="438"/>
    </row>
    <row r="3" spans="1:13" x14ac:dyDescent="0.25">
      <c r="A3" s="122" t="s">
        <v>11</v>
      </c>
      <c r="B3" s="359"/>
      <c r="C3" s="360"/>
      <c r="D3" s="360"/>
      <c r="E3" s="361"/>
      <c r="F3" s="361"/>
      <c r="G3" s="361"/>
      <c r="H3" s="361"/>
      <c r="I3" s="361"/>
      <c r="J3" s="361"/>
      <c r="K3" s="361"/>
      <c r="L3" s="533" t="s">
        <v>15</v>
      </c>
      <c r="M3" s="123" t="s">
        <v>16</v>
      </c>
    </row>
    <row r="4" spans="1:13" x14ac:dyDescent="0.25">
      <c r="A4" s="122" t="s">
        <v>12</v>
      </c>
      <c r="B4" s="359"/>
      <c r="C4" s="360"/>
      <c r="D4" s="360"/>
      <c r="E4" s="361"/>
      <c r="F4" s="361"/>
      <c r="G4" s="361"/>
      <c r="H4" s="361"/>
      <c r="I4" s="361"/>
      <c r="J4" s="361"/>
      <c r="K4" s="361"/>
      <c r="L4" s="534"/>
      <c r="M4" s="124" t="str">
        <f>'PLANILHA ORÇAMENTÁRIA'!H4</f>
        <v>PA - janeiro/2018</v>
      </c>
    </row>
    <row r="5" spans="1:13" x14ac:dyDescent="0.25">
      <c r="A5" s="122" t="s">
        <v>13</v>
      </c>
      <c r="B5" s="359"/>
      <c r="C5" s="360"/>
      <c r="D5" s="360"/>
      <c r="E5" s="361"/>
      <c r="F5" s="361"/>
      <c r="G5" s="361"/>
      <c r="H5" s="361"/>
      <c r="I5" s="361"/>
      <c r="J5" s="361"/>
      <c r="K5" s="361"/>
      <c r="L5" s="535">
        <f>BDI!I22</f>
        <v>0.31126118815198645</v>
      </c>
      <c r="M5" s="132" t="str">
        <f>'PLANILHA ORÇAMENTÁRIA'!H5</f>
        <v>SICRO</v>
      </c>
    </row>
    <row r="6" spans="1:13" x14ac:dyDescent="0.25">
      <c r="A6" s="122" t="s">
        <v>14</v>
      </c>
      <c r="B6" s="359"/>
      <c r="C6" s="360"/>
      <c r="D6" s="360"/>
      <c r="E6" s="361"/>
      <c r="F6" s="361"/>
      <c r="G6" s="361"/>
      <c r="H6" s="361"/>
      <c r="I6" s="361"/>
      <c r="J6" s="361"/>
      <c r="K6" s="361"/>
      <c r="L6" s="536"/>
      <c r="M6" s="124" t="str">
        <f>'PLANILHA ORÇAMENTÁRIA'!H6</f>
        <v>PA - Setembro/2017</v>
      </c>
    </row>
    <row r="7" spans="1:13" x14ac:dyDescent="0.25">
      <c r="A7" s="537"/>
      <c r="B7" s="538"/>
      <c r="C7" s="538"/>
      <c r="D7" s="538"/>
      <c r="E7" s="538"/>
      <c r="F7" s="538"/>
      <c r="G7" s="538"/>
      <c r="H7" s="538"/>
      <c r="I7" s="538"/>
      <c r="J7" s="538"/>
      <c r="K7" s="538"/>
      <c r="L7" s="538"/>
      <c r="M7" s="538"/>
    </row>
    <row r="8" spans="1:13" x14ac:dyDescent="0.25">
      <c r="A8" s="529" t="s">
        <v>349</v>
      </c>
      <c r="B8" s="529" t="s">
        <v>350</v>
      </c>
      <c r="C8" s="529" t="s">
        <v>351</v>
      </c>
      <c r="D8" s="529"/>
      <c r="E8" s="529" t="s">
        <v>352</v>
      </c>
      <c r="F8" s="529"/>
      <c r="G8" s="529" t="s">
        <v>353</v>
      </c>
      <c r="H8" s="529"/>
      <c r="I8" s="529" t="s">
        <v>354</v>
      </c>
      <c r="J8" s="531"/>
      <c r="K8" s="529" t="s">
        <v>355</v>
      </c>
      <c r="L8" s="531"/>
      <c r="M8" s="529" t="s">
        <v>50</v>
      </c>
    </row>
    <row r="9" spans="1:13" x14ac:dyDescent="0.25">
      <c r="A9" s="529"/>
      <c r="B9" s="529"/>
      <c r="C9" s="529"/>
      <c r="D9" s="529"/>
      <c r="E9" s="529"/>
      <c r="F9" s="529"/>
      <c r="G9" s="529"/>
      <c r="H9" s="529"/>
      <c r="I9" s="531"/>
      <c r="J9" s="531"/>
      <c r="K9" s="531"/>
      <c r="L9" s="531"/>
      <c r="M9" s="531"/>
    </row>
    <row r="10" spans="1:13" x14ac:dyDescent="0.25">
      <c r="A10" s="529"/>
      <c r="B10" s="529"/>
      <c r="C10" s="134" t="s">
        <v>356</v>
      </c>
      <c r="D10" s="134" t="s">
        <v>357</v>
      </c>
      <c r="E10" s="134" t="s">
        <v>356</v>
      </c>
      <c r="F10" s="134" t="s">
        <v>357</v>
      </c>
      <c r="G10" s="134" t="s">
        <v>356</v>
      </c>
      <c r="H10" s="134" t="s">
        <v>357</v>
      </c>
      <c r="I10" s="134" t="s">
        <v>356</v>
      </c>
      <c r="J10" s="134" t="s">
        <v>357</v>
      </c>
      <c r="K10" s="134" t="s">
        <v>356</v>
      </c>
      <c r="L10" s="134" t="s">
        <v>357</v>
      </c>
      <c r="M10" s="134" t="s">
        <v>356</v>
      </c>
    </row>
    <row r="11" spans="1:13" x14ac:dyDescent="0.25">
      <c r="A11" s="123">
        <v>1</v>
      </c>
      <c r="B11" s="133" t="str">
        <f>'[2]PLANILHA ORÇAMENTÁRIA'!C9</f>
        <v>ADMINISTRAÇÃO LOCAL DA OBRA</v>
      </c>
      <c r="C11" s="362" t="e">
        <f>'PLANILHA ORÇAMENTÁRIA'!#REF!</f>
        <v>#REF!</v>
      </c>
      <c r="D11" s="363">
        <v>1</v>
      </c>
      <c r="E11" s="364" t="e">
        <f>$C$11/4</f>
        <v>#REF!</v>
      </c>
      <c r="F11" s="365" t="e">
        <f>E11/$C$11</f>
        <v>#REF!</v>
      </c>
      <c r="G11" s="364" t="e">
        <f>$C$11/4</f>
        <v>#REF!</v>
      </c>
      <c r="H11" s="365" t="e">
        <f>G11/$C$11</f>
        <v>#REF!</v>
      </c>
      <c r="I11" s="364" t="e">
        <f>$C$11/4</f>
        <v>#REF!</v>
      </c>
      <c r="J11" s="365" t="e">
        <f>I11/$C$11</f>
        <v>#REF!</v>
      </c>
      <c r="K11" s="364" t="e">
        <f>$C$11/4</f>
        <v>#REF!</v>
      </c>
      <c r="L11" s="365" t="e">
        <f>K11/$C$11</f>
        <v>#REF!</v>
      </c>
      <c r="M11" s="366" t="e">
        <f>E11+G11+I11+K11</f>
        <v>#REF!</v>
      </c>
    </row>
    <row r="12" spans="1:13" x14ac:dyDescent="0.25">
      <c r="A12" s="123"/>
      <c r="B12" s="133"/>
      <c r="C12" s="155"/>
      <c r="D12" s="367"/>
      <c r="E12" s="539"/>
      <c r="F12" s="540"/>
      <c r="G12" s="539"/>
      <c r="H12" s="540"/>
      <c r="I12" s="539"/>
      <c r="J12" s="540"/>
      <c r="K12" s="539"/>
      <c r="L12" s="540"/>
      <c r="M12" s="121"/>
    </row>
    <row r="13" spans="1:13" x14ac:dyDescent="0.25">
      <c r="A13" s="123">
        <v>2</v>
      </c>
      <c r="B13" s="133" t="str">
        <f>'[2]PLANILHA ORÇAMENTÁRIA'!C12</f>
        <v>MOBILIZAÇÃO E DESMOBILIZAÇÃO DE EQUIPAMENTOS</v>
      </c>
      <c r="C13" s="362" t="e">
        <f>'PLANILHA ORÇAMENTÁRIA'!#REF!</f>
        <v>#REF!</v>
      </c>
      <c r="D13" s="363">
        <v>1</v>
      </c>
      <c r="E13" s="364" t="e">
        <f>$C$13/2</f>
        <v>#REF!</v>
      </c>
      <c r="F13" s="365" t="e">
        <f>E13/$C$13</f>
        <v>#REF!</v>
      </c>
      <c r="G13" s="121"/>
      <c r="H13" s="121"/>
      <c r="I13" s="121"/>
      <c r="J13" s="121"/>
      <c r="K13" s="364" t="e">
        <f>$C$13/2</f>
        <v>#REF!</v>
      </c>
      <c r="L13" s="365" t="e">
        <f>K13/$C$13</f>
        <v>#REF!</v>
      </c>
      <c r="M13" s="366" t="e">
        <f>E13+G13+I13+K13</f>
        <v>#REF!</v>
      </c>
    </row>
    <row r="14" spans="1:13" x14ac:dyDescent="0.25">
      <c r="A14" s="123"/>
      <c r="B14" s="133"/>
      <c r="C14" s="155"/>
      <c r="D14" s="367"/>
      <c r="E14" s="539"/>
      <c r="F14" s="540"/>
      <c r="G14" s="121"/>
      <c r="H14" s="121"/>
      <c r="I14" s="121"/>
      <c r="J14" s="121"/>
      <c r="K14" s="539"/>
      <c r="L14" s="540"/>
      <c r="M14" s="121"/>
    </row>
    <row r="15" spans="1:13" x14ac:dyDescent="0.25">
      <c r="A15" s="123">
        <v>3</v>
      </c>
      <c r="B15" s="133" t="str">
        <f>'[2]PLANILHA ORÇAMENTÁRIA'!C15</f>
        <v>SERVIÇOS PRELIMINARES</v>
      </c>
      <c r="C15" s="362" t="e">
        <f>'PLANILHA ORÇAMENTÁRIA'!#REF!</f>
        <v>#REF!</v>
      </c>
      <c r="D15" s="363">
        <v>1</v>
      </c>
      <c r="E15" s="366" t="e">
        <f>C15</f>
        <v>#REF!</v>
      </c>
      <c r="F15" s="365" t="e">
        <f>E15/$C$15</f>
        <v>#REF!</v>
      </c>
      <c r="G15" s="121"/>
      <c r="H15" s="121"/>
      <c r="I15" s="121"/>
      <c r="J15" s="121"/>
      <c r="K15" s="121"/>
      <c r="L15" s="121"/>
      <c r="M15" s="366" t="e">
        <f>E15+G15+I15+K15</f>
        <v>#REF!</v>
      </c>
    </row>
    <row r="16" spans="1:13" x14ac:dyDescent="0.25">
      <c r="A16" s="123"/>
      <c r="B16" s="133"/>
      <c r="C16" s="155"/>
      <c r="D16" s="367"/>
      <c r="E16" s="539"/>
      <c r="F16" s="540"/>
      <c r="G16" s="121"/>
      <c r="H16" s="121"/>
      <c r="I16" s="121"/>
      <c r="J16" s="121"/>
      <c r="K16" s="121"/>
      <c r="L16" s="121"/>
      <c r="M16" s="121"/>
    </row>
    <row r="17" spans="1:13" x14ac:dyDescent="0.25">
      <c r="A17" s="123">
        <v>4</v>
      </c>
      <c r="B17" s="133" t="str">
        <f>'[2]PLANILHA ORÇAMENTÁRIA'!C30</f>
        <v>TERRAPLANAGEM</v>
      </c>
      <c r="C17" s="362" t="e">
        <f>'PLANILHA ORÇAMENTÁRIA'!#REF!</f>
        <v>#REF!</v>
      </c>
      <c r="D17" s="363">
        <v>1</v>
      </c>
      <c r="E17" s="368" t="e">
        <f>$C$17/3</f>
        <v>#REF!</v>
      </c>
      <c r="F17" s="369" t="e">
        <f>E17/$C$17</f>
        <v>#REF!</v>
      </c>
      <c r="G17" s="368" t="e">
        <f>$C$17/3</f>
        <v>#REF!</v>
      </c>
      <c r="H17" s="369" t="e">
        <f>G17/$C$17</f>
        <v>#REF!</v>
      </c>
      <c r="I17" s="368" t="e">
        <f>$C$17/3</f>
        <v>#REF!</v>
      </c>
      <c r="J17" s="369" t="e">
        <f>I17/$C$17</f>
        <v>#REF!</v>
      </c>
      <c r="K17" s="121"/>
      <c r="L17" s="121"/>
      <c r="M17" s="366" t="e">
        <f>E17+G17+I17+K17</f>
        <v>#REF!</v>
      </c>
    </row>
    <row r="18" spans="1:13" x14ac:dyDescent="0.25">
      <c r="A18" s="123"/>
      <c r="B18" s="133"/>
      <c r="C18" s="155"/>
      <c r="D18" s="367"/>
      <c r="E18" s="539"/>
      <c r="F18" s="540"/>
      <c r="G18" s="539"/>
      <c r="H18" s="540"/>
      <c r="I18" s="539"/>
      <c r="J18" s="540"/>
      <c r="K18" s="121"/>
      <c r="L18" s="121"/>
      <c r="M18" s="121"/>
    </row>
    <row r="19" spans="1:13" x14ac:dyDescent="0.25">
      <c r="A19" s="123">
        <v>5</v>
      </c>
      <c r="B19" s="133" t="str">
        <f>'[2]PLANILHA ORÇAMENTÁRIA'!C43</f>
        <v>PAVIMENTAÇÃO</v>
      </c>
      <c r="C19" s="362" t="e">
        <f>'PLANILHA ORÇAMENTÁRIA'!#REF!</f>
        <v>#REF!</v>
      </c>
      <c r="D19" s="363">
        <v>1</v>
      </c>
      <c r="E19" s="121"/>
      <c r="F19" s="121"/>
      <c r="G19" s="370" t="e">
        <f>$C$19/3</f>
        <v>#REF!</v>
      </c>
      <c r="H19" s="371" t="e">
        <f>G19/$C$19</f>
        <v>#REF!</v>
      </c>
      <c r="I19" s="370" t="e">
        <f>$C$19/3</f>
        <v>#REF!</v>
      </c>
      <c r="J19" s="371" t="e">
        <f>I19/$C$19</f>
        <v>#REF!</v>
      </c>
      <c r="K19" s="370" t="e">
        <f>$C$19/3</f>
        <v>#REF!</v>
      </c>
      <c r="L19" s="371" t="e">
        <f>K19/$C$19</f>
        <v>#REF!</v>
      </c>
      <c r="M19" s="366" t="e">
        <f>E19+G19+I19+K19</f>
        <v>#REF!</v>
      </c>
    </row>
    <row r="20" spans="1:13" x14ac:dyDescent="0.25">
      <c r="A20" s="123"/>
      <c r="B20" s="133"/>
      <c r="C20" s="155"/>
      <c r="D20" s="367"/>
      <c r="E20" s="121"/>
      <c r="F20" s="121"/>
      <c r="G20" s="539"/>
      <c r="H20" s="540"/>
      <c r="I20" s="539"/>
      <c r="J20" s="540"/>
      <c r="K20" s="539"/>
      <c r="L20" s="540"/>
      <c r="M20" s="121"/>
    </row>
    <row r="21" spans="1:13" x14ac:dyDescent="0.25">
      <c r="A21" s="123">
        <v>6</v>
      </c>
      <c r="B21" s="133" t="str">
        <f>'[2]PLANILHA ORÇAMENTÁRIA'!C57</f>
        <v>TRANSPORTE</v>
      </c>
      <c r="C21" s="362" t="e">
        <f>'PLANILHA ORÇAMENTÁRIA'!#REF!</f>
        <v>#REF!</v>
      </c>
      <c r="D21" s="363">
        <v>1</v>
      </c>
      <c r="E21" s="370" t="e">
        <f>$C$21/4</f>
        <v>#REF!</v>
      </c>
      <c r="F21" s="369" t="e">
        <f>E21/$C$21</f>
        <v>#REF!</v>
      </c>
      <c r="G21" s="370" t="e">
        <f>$C$21/4</f>
        <v>#REF!</v>
      </c>
      <c r="H21" s="369" t="e">
        <f>G21/$C$21</f>
        <v>#REF!</v>
      </c>
      <c r="I21" s="370" t="e">
        <f>$C$21/4</f>
        <v>#REF!</v>
      </c>
      <c r="J21" s="369" t="e">
        <f>I21/$C$21</f>
        <v>#REF!</v>
      </c>
      <c r="K21" s="370" t="e">
        <f>$C$21/4</f>
        <v>#REF!</v>
      </c>
      <c r="L21" s="369" t="e">
        <f>K21/$C$21</f>
        <v>#REF!</v>
      </c>
      <c r="M21" s="366" t="e">
        <f>E21+G21+I21+K21</f>
        <v>#REF!</v>
      </c>
    </row>
    <row r="22" spans="1:13" x14ac:dyDescent="0.25">
      <c r="A22" s="123"/>
      <c r="B22" s="133"/>
      <c r="C22" s="155"/>
      <c r="D22" s="367"/>
      <c r="E22" s="539"/>
      <c r="F22" s="540"/>
      <c r="G22" s="539"/>
      <c r="H22" s="540"/>
      <c r="I22" s="539"/>
      <c r="J22" s="540"/>
      <c r="K22" s="539"/>
      <c r="L22" s="540"/>
      <c r="M22" s="121"/>
    </row>
    <row r="23" spans="1:13" x14ac:dyDescent="0.25">
      <c r="A23" s="123">
        <v>7</v>
      </c>
      <c r="B23" s="133" t="str">
        <f>'[2]PLANILHA ORÇAMENTÁRIA'!C71</f>
        <v>DRENAGEM SUPERFICIAL - GUIAS E SARJETAS</v>
      </c>
      <c r="C23" s="362" t="e">
        <f>'PLANILHA ORÇAMENTÁRIA'!#REF!</f>
        <v>#REF!</v>
      </c>
      <c r="D23" s="363">
        <v>1</v>
      </c>
      <c r="E23" s="121"/>
      <c r="F23" s="121"/>
      <c r="G23" s="121"/>
      <c r="H23" s="121"/>
      <c r="I23" s="370" t="e">
        <f>$C$23/2</f>
        <v>#REF!</v>
      </c>
      <c r="J23" s="369" t="e">
        <f>I23/$C$23</f>
        <v>#REF!</v>
      </c>
      <c r="K23" s="370" t="e">
        <f>$C$23/2</f>
        <v>#REF!</v>
      </c>
      <c r="L23" s="369" t="e">
        <f>K23/$C$23</f>
        <v>#REF!</v>
      </c>
      <c r="M23" s="366" t="e">
        <f>E23+G23+I23+K23</f>
        <v>#REF!</v>
      </c>
    </row>
    <row r="24" spans="1:13" x14ac:dyDescent="0.25">
      <c r="A24" s="123"/>
      <c r="B24" s="133"/>
      <c r="C24" s="155"/>
      <c r="D24" s="367"/>
      <c r="E24" s="121"/>
      <c r="F24" s="121"/>
      <c r="G24" s="121"/>
      <c r="H24" s="121"/>
      <c r="I24" s="539"/>
      <c r="J24" s="540"/>
      <c r="K24" s="539"/>
      <c r="L24" s="540"/>
      <c r="M24" s="121"/>
    </row>
    <row r="25" spans="1:13" x14ac:dyDescent="0.25">
      <c r="A25" s="123">
        <v>8</v>
      </c>
      <c r="B25" s="133" t="str">
        <f>'[2]PLANILHA ORÇAMENTÁRIA'!C90</f>
        <v>DRENAGEM SUPERFICIAL  - BUEIROS E POÇOS DE VISITAS</v>
      </c>
      <c r="C25" s="362" t="e">
        <f>'PLANILHA ORÇAMENTÁRIA'!#REF!</f>
        <v>#REF!</v>
      </c>
      <c r="D25" s="363">
        <v>1</v>
      </c>
      <c r="E25" s="121"/>
      <c r="F25" s="121"/>
      <c r="G25" s="370" t="e">
        <f>$C$25/2</f>
        <v>#REF!</v>
      </c>
      <c r="H25" s="369" t="e">
        <f>G25/$C$25</f>
        <v>#REF!</v>
      </c>
      <c r="I25" s="370" t="e">
        <f>$C$25/2</f>
        <v>#REF!</v>
      </c>
      <c r="J25" s="369" t="e">
        <f>I25/$C$25</f>
        <v>#REF!</v>
      </c>
      <c r="K25" s="121"/>
      <c r="L25" s="121"/>
      <c r="M25" s="366" t="e">
        <f>E25+G25+I25+K25</f>
        <v>#REF!</v>
      </c>
    </row>
    <row r="26" spans="1:13" x14ac:dyDescent="0.25">
      <c r="A26" s="123"/>
      <c r="B26" s="133"/>
      <c r="C26" s="155"/>
      <c r="D26" s="367"/>
      <c r="E26" s="121"/>
      <c r="F26" s="121"/>
      <c r="G26" s="539"/>
      <c r="H26" s="540"/>
      <c r="I26" s="539"/>
      <c r="J26" s="540"/>
      <c r="K26" s="372"/>
      <c r="L26" s="372"/>
      <c r="M26" s="121"/>
    </row>
    <row r="27" spans="1:13" x14ac:dyDescent="0.25">
      <c r="A27" s="123">
        <v>9</v>
      </c>
      <c r="B27" s="133" t="str">
        <f>'[2]PLANILHA ORÇAMENTÁRIA'!C207</f>
        <v>CALÇADA EM CONCRETO</v>
      </c>
      <c r="C27" s="362" t="e">
        <f>'PLANILHA ORÇAMENTÁRIA'!#REF!</f>
        <v>#REF!</v>
      </c>
      <c r="D27" s="363">
        <v>1</v>
      </c>
      <c r="E27" s="121"/>
      <c r="F27" s="121"/>
      <c r="G27" s="121"/>
      <c r="H27" s="121"/>
      <c r="I27" s="121"/>
      <c r="J27" s="121"/>
      <c r="K27" s="366" t="e">
        <f>C27</f>
        <v>#REF!</v>
      </c>
      <c r="L27" s="365" t="e">
        <f>K27/$C$27</f>
        <v>#REF!</v>
      </c>
      <c r="M27" s="366" t="e">
        <f>E27+G27+I27+K27</f>
        <v>#REF!</v>
      </c>
    </row>
    <row r="28" spans="1:13" x14ac:dyDescent="0.25">
      <c r="A28" s="123"/>
      <c r="B28" s="133"/>
      <c r="C28" s="155"/>
      <c r="D28" s="367"/>
      <c r="E28" s="121"/>
      <c r="F28" s="121"/>
      <c r="G28" s="121"/>
      <c r="H28" s="121"/>
      <c r="I28" s="121"/>
      <c r="J28" s="121"/>
      <c r="K28" s="539"/>
      <c r="L28" s="540"/>
      <c r="M28" s="121"/>
    </row>
    <row r="29" spans="1:13" x14ac:dyDescent="0.25">
      <c r="A29" s="123">
        <v>10</v>
      </c>
      <c r="B29" s="133" t="str">
        <f>'[2]PLANILHA ORÇAMENTÁRIA'!C214</f>
        <v>SINALIZAÇÃO VIÁRIA</v>
      </c>
      <c r="C29" s="362" t="e">
        <f>'PLANILHA ORÇAMENTÁRIA'!#REF!</f>
        <v>#REF!</v>
      </c>
      <c r="D29" s="363">
        <v>1</v>
      </c>
      <c r="E29" s="121"/>
      <c r="F29" s="121"/>
      <c r="G29" s="121"/>
      <c r="H29" s="121"/>
      <c r="I29" s="121"/>
      <c r="J29" s="121"/>
      <c r="K29" s="366" t="e">
        <f>C29</f>
        <v>#REF!</v>
      </c>
      <c r="L29" s="365" t="e">
        <f>K29/$C$29</f>
        <v>#REF!</v>
      </c>
      <c r="M29" s="366" t="e">
        <f>E29+G29+I29+K29</f>
        <v>#REF!</v>
      </c>
    </row>
    <row r="30" spans="1:13" x14ac:dyDescent="0.25">
      <c r="A30" s="123"/>
      <c r="B30" s="133"/>
      <c r="C30" s="155"/>
      <c r="D30" s="367"/>
      <c r="E30" s="121"/>
      <c r="F30" s="121"/>
      <c r="G30" s="121"/>
      <c r="H30" s="121"/>
      <c r="I30" s="121"/>
      <c r="J30" s="121"/>
      <c r="K30" s="539"/>
      <c r="L30" s="540"/>
      <c r="M30" s="121"/>
    </row>
    <row r="31" spans="1:13" x14ac:dyDescent="0.25">
      <c r="A31" s="123">
        <v>11</v>
      </c>
      <c r="B31" s="133" t="str">
        <f>'[2]PLANILHA ORÇAMENTÁRIA'!C218</f>
        <v>IDENTIFICAÇÃO VIÁRIA</v>
      </c>
      <c r="C31" s="362" t="e">
        <f>'PLANILHA ORÇAMENTÁRIA'!#REF!</f>
        <v>#REF!</v>
      </c>
      <c r="D31" s="363">
        <v>1</v>
      </c>
      <c r="E31" s="121"/>
      <c r="F31" s="121"/>
      <c r="G31" s="121"/>
      <c r="H31" s="121"/>
      <c r="I31" s="121"/>
      <c r="J31" s="121"/>
      <c r="K31" s="366" t="e">
        <f>C31</f>
        <v>#REF!</v>
      </c>
      <c r="L31" s="365" t="e">
        <f>K31/$C$31</f>
        <v>#REF!</v>
      </c>
      <c r="M31" s="366" t="e">
        <f>E31+G31+I31+K31</f>
        <v>#REF!</v>
      </c>
    </row>
    <row r="32" spans="1:13" x14ac:dyDescent="0.25">
      <c r="A32" s="373"/>
      <c r="B32" s="373"/>
      <c r="C32" s="373"/>
      <c r="D32" s="373"/>
      <c r="E32" s="123"/>
      <c r="F32" s="123"/>
      <c r="G32" s="123"/>
      <c r="H32" s="123"/>
      <c r="I32" s="123"/>
      <c r="J32" s="123"/>
      <c r="K32" s="541"/>
      <c r="L32" s="542"/>
      <c r="M32" s="123"/>
    </row>
    <row r="33" spans="1:13" x14ac:dyDescent="0.25">
      <c r="A33" s="543" t="s">
        <v>358</v>
      </c>
      <c r="B33" s="544"/>
      <c r="C33" s="544"/>
      <c r="D33" s="545"/>
      <c r="E33" s="374" t="e">
        <f>E11+E13+E15+E17+E19+E21+E23+E25+E27+E29+E31</f>
        <v>#REF!</v>
      </c>
      <c r="F33" s="374"/>
      <c r="G33" s="374" t="e">
        <f>G11+G13+G15+G17+G19+G21+G23+G25+G27+G29+G31</f>
        <v>#REF!</v>
      </c>
      <c r="H33" s="374"/>
      <c r="I33" s="374" t="e">
        <f>I11+I13+I15+I17+I19+I21+I23+I25+I27+I29+I31</f>
        <v>#REF!</v>
      </c>
      <c r="J33" s="374"/>
      <c r="K33" s="374" t="e">
        <f>K11+K13+K15+K17+K19+K21+K23+K25+K27+K29+K31</f>
        <v>#REF!</v>
      </c>
      <c r="L33" s="374"/>
      <c r="M33" s="374" t="e">
        <f>M11+M13+M15+M17+M19+M21+M23+M25+M27+M29+M31</f>
        <v>#REF!</v>
      </c>
    </row>
    <row r="34" spans="1:13" x14ac:dyDescent="0.25">
      <c r="A34" s="543" t="s">
        <v>359</v>
      </c>
      <c r="B34" s="544"/>
      <c r="C34" s="544"/>
      <c r="D34" s="545"/>
      <c r="E34" s="374" t="e">
        <f>E33</f>
        <v>#REF!</v>
      </c>
      <c r="F34" s="374"/>
      <c r="G34" s="374" t="e">
        <f>G33+E34</f>
        <v>#REF!</v>
      </c>
      <c r="H34" s="374"/>
      <c r="I34" s="374" t="e">
        <f>I33+G34</f>
        <v>#REF!</v>
      </c>
      <c r="J34" s="374"/>
      <c r="K34" s="374" t="e">
        <f>K33+I34</f>
        <v>#REF!</v>
      </c>
      <c r="L34" s="374"/>
      <c r="M34" s="374" t="e">
        <f>M33</f>
        <v>#REF!</v>
      </c>
    </row>
    <row r="35" spans="1:13" x14ac:dyDescent="0.25">
      <c r="A35" s="15"/>
      <c r="B35" s="15"/>
      <c r="C35" s="15"/>
      <c r="D35" s="15"/>
      <c r="E35" s="144"/>
      <c r="F35" s="144"/>
      <c r="G35" s="144"/>
      <c r="H35" s="144"/>
      <c r="I35" s="144"/>
      <c r="J35" s="144"/>
      <c r="K35" s="144"/>
      <c r="L35" s="144"/>
      <c r="M35" s="144"/>
    </row>
    <row r="36" spans="1:13" x14ac:dyDescent="0.25">
      <c r="A36" s="15"/>
      <c r="B36" s="15"/>
      <c r="C36" s="15"/>
      <c r="D36" s="15"/>
      <c r="E36" s="144"/>
      <c r="F36" s="144"/>
      <c r="G36" s="144"/>
      <c r="H36" s="144"/>
      <c r="I36" s="144"/>
      <c r="J36" s="144"/>
      <c r="K36" s="144"/>
      <c r="L36" s="144"/>
      <c r="M36" s="144"/>
    </row>
    <row r="37" spans="1:13" ht="45" customHeight="1" x14ac:dyDescent="0.25">
      <c r="A37" s="416" t="s">
        <v>580</v>
      </c>
      <c r="B37" s="416"/>
      <c r="C37" s="416"/>
      <c r="D37" s="416"/>
      <c r="E37" s="416"/>
      <c r="F37" s="416"/>
      <c r="G37" s="416"/>
      <c r="H37" s="416"/>
      <c r="I37" s="416"/>
      <c r="J37" s="416"/>
      <c r="K37" s="416"/>
      <c r="L37" s="416"/>
      <c r="M37" s="416"/>
    </row>
    <row r="38" spans="1:13" ht="45" customHeight="1" x14ac:dyDescent="0.25">
      <c r="A38" s="416"/>
      <c r="B38" s="416"/>
      <c r="C38" s="416"/>
      <c r="D38" s="416"/>
      <c r="E38" s="416"/>
      <c r="F38" s="416"/>
      <c r="G38" s="416"/>
      <c r="H38" s="416"/>
      <c r="I38" s="416"/>
      <c r="J38" s="416"/>
      <c r="K38" s="416"/>
      <c r="L38" s="416"/>
      <c r="M38" s="416"/>
    </row>
  </sheetData>
  <sheetProtection password="F990" sheet="1" objects="1" scenarios="1"/>
  <mergeCells count="40">
    <mergeCell ref="A37:M38"/>
    <mergeCell ref="K30:L30"/>
    <mergeCell ref="K32:L32"/>
    <mergeCell ref="I24:J24"/>
    <mergeCell ref="K24:L24"/>
    <mergeCell ref="G26:H26"/>
    <mergeCell ref="I26:J26"/>
    <mergeCell ref="K28:L28"/>
    <mergeCell ref="A34:D34"/>
    <mergeCell ref="A33:D33"/>
    <mergeCell ref="K20:L20"/>
    <mergeCell ref="E22:F22"/>
    <mergeCell ref="G22:H22"/>
    <mergeCell ref="I22:J22"/>
    <mergeCell ref="K22:L22"/>
    <mergeCell ref="E16:F16"/>
    <mergeCell ref="E18:F18"/>
    <mergeCell ref="G18:H18"/>
    <mergeCell ref="I18:J18"/>
    <mergeCell ref="G20:H20"/>
    <mergeCell ref="I20:J20"/>
    <mergeCell ref="E12:F12"/>
    <mergeCell ref="G12:H12"/>
    <mergeCell ref="I12:J12"/>
    <mergeCell ref="K12:L12"/>
    <mergeCell ref="E14:F14"/>
    <mergeCell ref="K14:L14"/>
    <mergeCell ref="I8:J9"/>
    <mergeCell ref="K8:L9"/>
    <mergeCell ref="A1:M1"/>
    <mergeCell ref="A2:M2"/>
    <mergeCell ref="L3:L4"/>
    <mergeCell ref="L5:L6"/>
    <mergeCell ref="A7:M7"/>
    <mergeCell ref="M8:M9"/>
    <mergeCell ref="C8:D9"/>
    <mergeCell ref="B8:B10"/>
    <mergeCell ref="A8:A10"/>
    <mergeCell ref="E8:F9"/>
    <mergeCell ref="G8:H9"/>
  </mergeCells>
  <pageMargins left="0.511811024" right="0.511811024" top="0.78740157499999996" bottom="0.78740157499999996" header="0.31496062000000002" footer="0.31496062000000002"/>
  <pageSetup paperSize="9" scale="36" orientation="portrait" horizontalDpi="4294967295" verticalDpi="4294967295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49"/>
  <sheetViews>
    <sheetView view="pageBreakPreview" zoomScale="60" zoomScaleNormal="100" workbookViewId="0">
      <selection activeCell="A46" activeCellId="14" sqref="A3:E3 A4:A7 D4:E7 A8:E10 A12:C20 A21:E22 A23:C33 A34:E34 D33:E33 A35:C39 A40:E41 A42:C43 A44:E45 A48:E49 A46:E49"/>
    </sheetView>
  </sheetViews>
  <sheetFormatPr defaultRowHeight="15" x14ac:dyDescent="0.25"/>
  <cols>
    <col min="1" max="1" width="11.85546875" style="2" customWidth="1"/>
    <col min="2" max="2" width="35.5703125" style="2" bestFit="1" customWidth="1"/>
    <col min="3" max="3" width="35.5703125" style="2" customWidth="1"/>
    <col min="4" max="4" width="17.28515625" style="2" customWidth="1"/>
    <col min="5" max="5" width="22.28515625" style="2" customWidth="1"/>
    <col min="6" max="16384" width="9.140625" style="2"/>
  </cols>
  <sheetData>
    <row r="1" spans="1:5" ht="45" customHeight="1" x14ac:dyDescent="0.25">
      <c r="A1" s="546" t="s">
        <v>801</v>
      </c>
      <c r="B1" s="546"/>
      <c r="C1" s="546"/>
      <c r="D1" s="546"/>
      <c r="E1" s="546"/>
    </row>
    <row r="2" spans="1:5" ht="45" customHeight="1" x14ac:dyDescent="0.25">
      <c r="A2" s="546"/>
      <c r="B2" s="546"/>
      <c r="C2" s="546"/>
      <c r="D2" s="546"/>
      <c r="E2" s="546"/>
    </row>
    <row r="3" spans="1:5" ht="18.75" x14ac:dyDescent="0.25">
      <c r="A3" s="547" t="s">
        <v>473</v>
      </c>
      <c r="B3" s="547"/>
      <c r="C3" s="547"/>
      <c r="D3" s="547"/>
      <c r="E3" s="547"/>
    </row>
    <row r="4" spans="1:5" x14ac:dyDescent="0.25">
      <c r="A4" s="122" t="s">
        <v>11</v>
      </c>
      <c r="B4" s="556"/>
      <c r="C4" s="557"/>
      <c r="D4" s="441" t="s">
        <v>15</v>
      </c>
      <c r="E4" s="123" t="s">
        <v>16</v>
      </c>
    </row>
    <row r="5" spans="1:5" x14ac:dyDescent="0.25">
      <c r="A5" s="122" t="s">
        <v>12</v>
      </c>
      <c r="B5" s="556"/>
      <c r="C5" s="557"/>
      <c r="D5" s="441"/>
      <c r="E5" s="124" t="str">
        <f>'PLANILHA ORÇAMENTÁRIA'!H4</f>
        <v>PA - janeiro/2018</v>
      </c>
    </row>
    <row r="6" spans="1:5" x14ac:dyDescent="0.25">
      <c r="A6" s="122" t="s">
        <v>13</v>
      </c>
      <c r="B6" s="554"/>
      <c r="C6" s="555"/>
      <c r="D6" s="535">
        <f>BDI!I22</f>
        <v>0.31126118815198645</v>
      </c>
      <c r="E6" s="132" t="str">
        <f>'PLANILHA ORÇAMENTÁRIA'!H5</f>
        <v>SICRO</v>
      </c>
    </row>
    <row r="7" spans="1:5" ht="24.75" customHeight="1" thickBot="1" x14ac:dyDescent="0.3">
      <c r="A7" s="122" t="s">
        <v>14</v>
      </c>
      <c r="B7" s="552"/>
      <c r="C7" s="553"/>
      <c r="D7" s="536"/>
      <c r="E7" s="124" t="str">
        <f>'PLANILHA ORÇAMENTÁRIA'!H6</f>
        <v>PA - Setembro/2017</v>
      </c>
    </row>
    <row r="8" spans="1:5" x14ac:dyDescent="0.25">
      <c r="A8" s="548" t="s">
        <v>474</v>
      </c>
      <c r="B8" s="549"/>
      <c r="C8" s="549"/>
      <c r="D8" s="549"/>
      <c r="E8" s="549"/>
    </row>
    <row r="9" spans="1:5" ht="15" customHeight="1" x14ac:dyDescent="0.25">
      <c r="A9" s="558" t="s">
        <v>1</v>
      </c>
      <c r="B9" s="558" t="s">
        <v>475</v>
      </c>
      <c r="C9" s="125"/>
      <c r="D9" s="558" t="s">
        <v>476</v>
      </c>
      <c r="E9" s="558"/>
    </row>
    <row r="10" spans="1:5" x14ac:dyDescent="0.25">
      <c r="A10" s="558"/>
      <c r="B10" s="558"/>
      <c r="C10" s="125"/>
      <c r="D10" s="125" t="s">
        <v>477</v>
      </c>
      <c r="E10" s="125" t="s">
        <v>478</v>
      </c>
    </row>
    <row r="11" spans="1:5" x14ac:dyDescent="0.25">
      <c r="A11" s="559" t="s">
        <v>479</v>
      </c>
      <c r="B11" s="560"/>
      <c r="C11" s="560"/>
      <c r="D11" s="560"/>
      <c r="E11" s="560"/>
    </row>
    <row r="12" spans="1:5" x14ac:dyDescent="0.25">
      <c r="A12" s="380" t="s">
        <v>480</v>
      </c>
      <c r="B12" s="550" t="s">
        <v>481</v>
      </c>
      <c r="C12" s="551"/>
      <c r="D12" s="375"/>
      <c r="E12" s="375"/>
    </row>
    <row r="13" spans="1:5" x14ac:dyDescent="0.25">
      <c r="A13" s="380" t="s">
        <v>482</v>
      </c>
      <c r="B13" s="550" t="s">
        <v>483</v>
      </c>
      <c r="C13" s="551"/>
      <c r="D13" s="375"/>
      <c r="E13" s="375"/>
    </row>
    <row r="14" spans="1:5" x14ac:dyDescent="0.25">
      <c r="A14" s="380" t="s">
        <v>484</v>
      </c>
      <c r="B14" s="550" t="s">
        <v>485</v>
      </c>
      <c r="C14" s="551"/>
      <c r="D14" s="375"/>
      <c r="E14" s="375"/>
    </row>
    <row r="15" spans="1:5" x14ac:dyDescent="0.25">
      <c r="A15" s="380" t="s">
        <v>486</v>
      </c>
      <c r="B15" s="550" t="s">
        <v>487</v>
      </c>
      <c r="C15" s="551"/>
      <c r="D15" s="375"/>
      <c r="E15" s="375"/>
    </row>
    <row r="16" spans="1:5" x14ac:dyDescent="0.25">
      <c r="A16" s="380" t="s">
        <v>488</v>
      </c>
      <c r="B16" s="550" t="s">
        <v>489</v>
      </c>
      <c r="C16" s="551"/>
      <c r="D16" s="375"/>
      <c r="E16" s="375"/>
    </row>
    <row r="17" spans="1:5" x14ac:dyDescent="0.25">
      <c r="A17" s="380" t="s">
        <v>490</v>
      </c>
      <c r="B17" s="550" t="s">
        <v>491</v>
      </c>
      <c r="C17" s="551"/>
      <c r="D17" s="375"/>
      <c r="E17" s="375"/>
    </row>
    <row r="18" spans="1:5" x14ac:dyDescent="0.25">
      <c r="A18" s="380" t="s">
        <v>492</v>
      </c>
      <c r="B18" s="550" t="s">
        <v>493</v>
      </c>
      <c r="C18" s="551"/>
      <c r="D18" s="375"/>
      <c r="E18" s="375"/>
    </row>
    <row r="19" spans="1:5" x14ac:dyDescent="0.25">
      <c r="A19" s="380" t="s">
        <v>494</v>
      </c>
      <c r="B19" s="550" t="s">
        <v>495</v>
      </c>
      <c r="C19" s="551"/>
      <c r="D19" s="375"/>
      <c r="E19" s="375"/>
    </row>
    <row r="20" spans="1:5" x14ac:dyDescent="0.25">
      <c r="A20" s="380" t="s">
        <v>496</v>
      </c>
      <c r="B20" s="550" t="s">
        <v>497</v>
      </c>
      <c r="C20" s="551"/>
      <c r="D20" s="375"/>
      <c r="E20" s="375"/>
    </row>
    <row r="21" spans="1:5" ht="15.75" thickBot="1" x14ac:dyDescent="0.3">
      <c r="A21" s="125" t="s">
        <v>498</v>
      </c>
      <c r="B21" s="125" t="s">
        <v>499</v>
      </c>
      <c r="C21" s="125"/>
      <c r="D21" s="381">
        <f>SUM(D12:D20)</f>
        <v>0</v>
      </c>
      <c r="E21" s="381">
        <f>SUM(E12:E20)</f>
        <v>0</v>
      </c>
    </row>
    <row r="22" spans="1:5" x14ac:dyDescent="0.25">
      <c r="A22" s="548" t="s">
        <v>500</v>
      </c>
      <c r="B22" s="549"/>
      <c r="C22" s="549"/>
      <c r="D22" s="549"/>
      <c r="E22" s="549"/>
    </row>
    <row r="23" spans="1:5" x14ac:dyDescent="0.25">
      <c r="A23" s="380" t="s">
        <v>501</v>
      </c>
      <c r="B23" s="550" t="s">
        <v>502</v>
      </c>
      <c r="C23" s="551"/>
      <c r="D23" s="375"/>
      <c r="E23" s="376"/>
    </row>
    <row r="24" spans="1:5" x14ac:dyDescent="0.25">
      <c r="A24" s="380" t="s">
        <v>503</v>
      </c>
      <c r="B24" s="550" t="s">
        <v>504</v>
      </c>
      <c r="C24" s="551"/>
      <c r="D24" s="375"/>
      <c r="E24" s="376"/>
    </row>
    <row r="25" spans="1:5" x14ac:dyDescent="0.25">
      <c r="A25" s="380" t="s">
        <v>505</v>
      </c>
      <c r="B25" s="550" t="s">
        <v>506</v>
      </c>
      <c r="C25" s="551"/>
      <c r="D25" s="375"/>
      <c r="E25" s="375"/>
    </row>
    <row r="26" spans="1:5" x14ac:dyDescent="0.25">
      <c r="A26" s="380" t="s">
        <v>507</v>
      </c>
      <c r="B26" s="550" t="s">
        <v>508</v>
      </c>
      <c r="C26" s="551"/>
      <c r="D26" s="375"/>
      <c r="E26" s="375"/>
    </row>
    <row r="27" spans="1:5" x14ac:dyDescent="0.25">
      <c r="A27" s="380" t="s">
        <v>509</v>
      </c>
      <c r="B27" s="550" t="s">
        <v>510</v>
      </c>
      <c r="C27" s="551"/>
      <c r="D27" s="375"/>
      <c r="E27" s="375"/>
    </row>
    <row r="28" spans="1:5" x14ac:dyDescent="0.25">
      <c r="A28" s="380" t="s">
        <v>511</v>
      </c>
      <c r="B28" s="550" t="s">
        <v>512</v>
      </c>
      <c r="C28" s="551"/>
      <c r="D28" s="375"/>
      <c r="E28" s="375"/>
    </row>
    <row r="29" spans="1:5" x14ac:dyDescent="0.25">
      <c r="A29" s="380" t="s">
        <v>513</v>
      </c>
      <c r="B29" s="550" t="s">
        <v>514</v>
      </c>
      <c r="C29" s="551"/>
      <c r="D29" s="375"/>
      <c r="E29" s="376"/>
    </row>
    <row r="30" spans="1:5" x14ac:dyDescent="0.25">
      <c r="A30" s="380" t="s">
        <v>515</v>
      </c>
      <c r="B30" s="550" t="s">
        <v>516</v>
      </c>
      <c r="C30" s="551"/>
      <c r="D30" s="375"/>
      <c r="E30" s="375"/>
    </row>
    <row r="31" spans="1:5" x14ac:dyDescent="0.25">
      <c r="A31" s="380" t="s">
        <v>517</v>
      </c>
      <c r="B31" s="550" t="s">
        <v>518</v>
      </c>
      <c r="C31" s="551"/>
      <c r="D31" s="375"/>
      <c r="E31" s="375"/>
    </row>
    <row r="32" spans="1:5" x14ac:dyDescent="0.25">
      <c r="A32" s="380" t="s">
        <v>519</v>
      </c>
      <c r="B32" s="550" t="s">
        <v>520</v>
      </c>
      <c r="C32" s="551"/>
      <c r="D32" s="375"/>
      <c r="E32" s="375"/>
    </row>
    <row r="33" spans="1:9" ht="15.75" thickBot="1" x14ac:dyDescent="0.3">
      <c r="A33" s="125" t="s">
        <v>521</v>
      </c>
      <c r="B33" s="125" t="s">
        <v>499</v>
      </c>
      <c r="C33" s="125"/>
      <c r="D33" s="381">
        <f>SUM(D23:D32)</f>
        <v>0</v>
      </c>
      <c r="E33" s="381">
        <f>SUM(E23:E32)</f>
        <v>0</v>
      </c>
    </row>
    <row r="34" spans="1:9" x14ac:dyDescent="0.25">
      <c r="A34" s="548" t="s">
        <v>522</v>
      </c>
      <c r="B34" s="549"/>
      <c r="C34" s="549"/>
      <c r="D34" s="549"/>
      <c r="E34" s="549"/>
    </row>
    <row r="35" spans="1:9" x14ac:dyDescent="0.25">
      <c r="A35" s="382" t="s">
        <v>523</v>
      </c>
      <c r="B35" s="550" t="s">
        <v>524</v>
      </c>
      <c r="C35" s="551"/>
      <c r="D35" s="377"/>
      <c r="E35" s="377"/>
    </row>
    <row r="36" spans="1:9" x14ac:dyDescent="0.25">
      <c r="A36" s="380" t="s">
        <v>525</v>
      </c>
      <c r="B36" s="550" t="s">
        <v>526</v>
      </c>
      <c r="C36" s="551"/>
      <c r="D36" s="375"/>
      <c r="E36" s="375"/>
    </row>
    <row r="37" spans="1:9" x14ac:dyDescent="0.25">
      <c r="A37" s="380" t="s">
        <v>527</v>
      </c>
      <c r="B37" s="550" t="s">
        <v>528</v>
      </c>
      <c r="C37" s="551"/>
      <c r="D37" s="375"/>
      <c r="E37" s="375"/>
    </row>
    <row r="38" spans="1:9" x14ac:dyDescent="0.25">
      <c r="A38" s="380" t="s">
        <v>529</v>
      </c>
      <c r="B38" s="550" t="s">
        <v>530</v>
      </c>
      <c r="C38" s="551"/>
      <c r="D38" s="375"/>
      <c r="E38" s="375"/>
    </row>
    <row r="39" spans="1:9" x14ac:dyDescent="0.25">
      <c r="A39" s="380" t="s">
        <v>531</v>
      </c>
      <c r="B39" s="550" t="s">
        <v>532</v>
      </c>
      <c r="C39" s="551"/>
      <c r="D39" s="375"/>
      <c r="E39" s="375"/>
    </row>
    <row r="40" spans="1:9" ht="15.75" thickBot="1" x14ac:dyDescent="0.3">
      <c r="A40" s="125" t="s">
        <v>533</v>
      </c>
      <c r="B40" s="125" t="s">
        <v>499</v>
      </c>
      <c r="C40" s="125"/>
      <c r="D40" s="381">
        <f>SUM(D35:D39)</f>
        <v>0</v>
      </c>
      <c r="E40" s="381">
        <f>SUM(E35:E39)</f>
        <v>0</v>
      </c>
    </row>
    <row r="41" spans="1:9" x14ac:dyDescent="0.25">
      <c r="A41" s="548" t="s">
        <v>534</v>
      </c>
      <c r="B41" s="549"/>
      <c r="C41" s="549"/>
      <c r="D41" s="549"/>
      <c r="E41" s="549"/>
    </row>
    <row r="42" spans="1:9" x14ac:dyDescent="0.25">
      <c r="A42" s="382" t="s">
        <v>535</v>
      </c>
      <c r="B42" s="550" t="s">
        <v>536</v>
      </c>
      <c r="C42" s="551"/>
      <c r="D42" s="377"/>
      <c r="E42" s="377"/>
    </row>
    <row r="43" spans="1:9" ht="37.5" customHeight="1" x14ac:dyDescent="0.25">
      <c r="A43" s="380" t="s">
        <v>537</v>
      </c>
      <c r="B43" s="561" t="s">
        <v>538</v>
      </c>
      <c r="C43" s="562"/>
      <c r="D43" s="378"/>
      <c r="E43" s="378"/>
    </row>
    <row r="44" spans="1:9" ht="15.75" thickBot="1" x14ac:dyDescent="0.3">
      <c r="A44" s="125" t="s">
        <v>539</v>
      </c>
      <c r="B44" s="125" t="s">
        <v>499</v>
      </c>
      <c r="C44" s="125"/>
      <c r="D44" s="381">
        <f>SUM(D42:D43)</f>
        <v>0</v>
      </c>
      <c r="E44" s="381">
        <f>SUM(E42:E43)</f>
        <v>0</v>
      </c>
    </row>
    <row r="45" spans="1:9" x14ac:dyDescent="0.25">
      <c r="A45" s="548" t="s">
        <v>540</v>
      </c>
      <c r="B45" s="549"/>
      <c r="C45" s="383"/>
      <c r="D45" s="384">
        <f>D21+D33+D40+D44</f>
        <v>0</v>
      </c>
      <c r="E45" s="384">
        <f>E21+E33+E40+E44</f>
        <v>0</v>
      </c>
    </row>
    <row r="46" spans="1:9" x14ac:dyDescent="0.25">
      <c r="A46" s="15"/>
      <c r="B46" s="15"/>
      <c r="C46" s="15"/>
      <c r="D46" s="15"/>
      <c r="E46" s="15"/>
    </row>
    <row r="47" spans="1:9" x14ac:dyDescent="0.25">
      <c r="A47" s="15"/>
      <c r="B47" s="15"/>
      <c r="C47" s="15"/>
      <c r="D47" s="15"/>
      <c r="E47" s="15"/>
    </row>
    <row r="48" spans="1:9" ht="90" customHeight="1" x14ac:dyDescent="0.25">
      <c r="A48" s="416" t="s">
        <v>580</v>
      </c>
      <c r="B48" s="416"/>
      <c r="C48" s="416"/>
      <c r="D48" s="416"/>
      <c r="E48" s="416"/>
      <c r="F48" s="318"/>
      <c r="G48" s="318"/>
      <c r="H48" s="318"/>
      <c r="I48" s="318"/>
    </row>
    <row r="49" spans="1:9" ht="90" customHeight="1" x14ac:dyDescent="0.25">
      <c r="A49" s="416"/>
      <c r="B49" s="416"/>
      <c r="C49" s="416"/>
      <c r="D49" s="416"/>
      <c r="E49" s="416"/>
      <c r="F49" s="318"/>
      <c r="G49" s="318"/>
      <c r="H49" s="318"/>
      <c r="I49" s="318"/>
    </row>
  </sheetData>
  <sheetProtection password="F990" sheet="1" objects="1" scenarios="1"/>
  <mergeCells count="44">
    <mergeCell ref="A48:E49"/>
    <mergeCell ref="B43:C43"/>
    <mergeCell ref="B28:C28"/>
    <mergeCell ref="B29:C29"/>
    <mergeCell ref="B30:C30"/>
    <mergeCell ref="B31:C31"/>
    <mergeCell ref="B32:C32"/>
    <mergeCell ref="B35:C35"/>
    <mergeCell ref="B36:C36"/>
    <mergeCell ref="B37:C37"/>
    <mergeCell ref="B38:C38"/>
    <mergeCell ref="B39:C39"/>
    <mergeCell ref="B42:C42"/>
    <mergeCell ref="B12:C12"/>
    <mergeCell ref="B7:C7"/>
    <mergeCell ref="B6:C6"/>
    <mergeCell ref="B5:C5"/>
    <mergeCell ref="B4:C4"/>
    <mergeCell ref="A8:E8"/>
    <mergeCell ref="A9:A10"/>
    <mergeCell ref="B9:B10"/>
    <mergeCell ref="D9:E9"/>
    <mergeCell ref="A11:E11"/>
    <mergeCell ref="B23:C23"/>
    <mergeCell ref="B18:C18"/>
    <mergeCell ref="B17:C17"/>
    <mergeCell ref="B16:C16"/>
    <mergeCell ref="B15:C15"/>
    <mergeCell ref="A1:E2"/>
    <mergeCell ref="A3:E3"/>
    <mergeCell ref="D4:D5"/>
    <mergeCell ref="D6:D7"/>
    <mergeCell ref="A45:B45"/>
    <mergeCell ref="B20:C20"/>
    <mergeCell ref="B19:C19"/>
    <mergeCell ref="B24:C24"/>
    <mergeCell ref="B25:C25"/>
    <mergeCell ref="B26:C26"/>
    <mergeCell ref="B27:C27"/>
    <mergeCell ref="B14:C14"/>
    <mergeCell ref="B13:C13"/>
    <mergeCell ref="A22:E22"/>
    <mergeCell ref="A34:E34"/>
    <mergeCell ref="A41:E41"/>
  </mergeCells>
  <pageMargins left="0.511811024" right="0.511811024" top="0.78740157499999996" bottom="0.78740157499999996" header="0.31496062000000002" footer="0.31496062000000002"/>
  <pageSetup paperSize="9" scale="77" orientation="portrait" horizontalDpi="4294967295" verticalDpi="4294967295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C302"/>
  <sheetViews>
    <sheetView tabSelected="1" workbookViewId="0">
      <selection activeCell="A14" sqref="A14:K14"/>
    </sheetView>
  </sheetViews>
  <sheetFormatPr defaultRowHeight="15" x14ac:dyDescent="0.25"/>
  <cols>
    <col min="1" max="1" width="16.5703125" style="2" customWidth="1"/>
    <col min="2" max="2" width="9.140625" style="142"/>
    <col min="3" max="3" width="70.85546875" style="2" customWidth="1"/>
    <col min="4" max="4" width="9.140625" style="2"/>
    <col min="5" max="5" width="11.28515625" style="142" bestFit="1" customWidth="1"/>
    <col min="6" max="6" width="9.85546875" style="2" bestFit="1" customWidth="1"/>
    <col min="7" max="7" width="12" style="2" bestFit="1" customWidth="1"/>
    <col min="8" max="8" width="9.85546875" style="2" bestFit="1" customWidth="1"/>
    <col min="9" max="9" width="12" style="2" bestFit="1" customWidth="1"/>
    <col min="10" max="11" width="9.140625" style="2"/>
    <col min="12" max="12" width="12" style="2" bestFit="1" customWidth="1"/>
    <col min="13" max="13" width="9.140625" style="2"/>
    <col min="14" max="14" width="11" style="2" customWidth="1"/>
    <col min="15" max="15" width="15.42578125" style="2" customWidth="1"/>
    <col min="16" max="16" width="8" style="2" bestFit="1" customWidth="1"/>
    <col min="17" max="17" width="64" style="2" customWidth="1"/>
    <col min="18" max="18" width="11.28515625" style="2" bestFit="1" customWidth="1"/>
    <col min="19" max="19" width="9.85546875" style="2" bestFit="1" customWidth="1"/>
    <col min="20" max="23" width="12" style="2" bestFit="1" customWidth="1"/>
    <col min="24" max="16384" width="9.140625" style="2"/>
  </cols>
  <sheetData>
    <row r="1" spans="1:29" ht="15.75" thickBot="1" x14ac:dyDescent="0.3">
      <c r="A1" s="15"/>
      <c r="B1" s="144"/>
      <c r="C1" s="15"/>
      <c r="D1" s="15"/>
      <c r="E1" s="144"/>
      <c r="F1" s="15"/>
      <c r="G1" s="15"/>
      <c r="H1" s="15"/>
      <c r="I1" s="15"/>
      <c r="J1" s="15"/>
      <c r="K1" s="15"/>
      <c r="L1" s="15"/>
      <c r="M1" s="15"/>
      <c r="N1" s="145"/>
      <c r="O1" s="567" t="s">
        <v>678</v>
      </c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9"/>
      <c r="AB1" s="15"/>
      <c r="AC1" s="15"/>
    </row>
    <row r="2" spans="1:29" ht="15.75" customHeight="1" thickBot="1" x14ac:dyDescent="0.3">
      <c r="A2" s="647" t="s">
        <v>331</v>
      </c>
      <c r="B2" s="400" t="s">
        <v>17</v>
      </c>
      <c r="C2" s="661" t="s">
        <v>613</v>
      </c>
      <c r="D2" s="647" t="s">
        <v>614</v>
      </c>
      <c r="E2" s="647" t="s">
        <v>615</v>
      </c>
      <c r="F2" s="647" t="s">
        <v>616</v>
      </c>
      <c r="G2" s="647"/>
      <c r="H2" s="647" t="s">
        <v>677</v>
      </c>
      <c r="I2" s="647"/>
      <c r="J2" s="647" t="s">
        <v>618</v>
      </c>
      <c r="K2" s="647"/>
      <c r="L2" s="647" t="s">
        <v>619</v>
      </c>
      <c r="M2" s="15"/>
      <c r="N2" s="15"/>
      <c r="O2" s="647"/>
      <c r="P2" s="400" t="s">
        <v>17</v>
      </c>
      <c r="Q2" s="661" t="s">
        <v>620</v>
      </c>
      <c r="R2" s="647" t="s">
        <v>614</v>
      </c>
      <c r="S2" s="647" t="s">
        <v>615</v>
      </c>
      <c r="T2" s="647" t="s">
        <v>616</v>
      </c>
      <c r="U2" s="647"/>
      <c r="V2" s="647" t="s">
        <v>617</v>
      </c>
      <c r="W2" s="647"/>
      <c r="X2" s="647" t="s">
        <v>618</v>
      </c>
      <c r="Y2" s="647"/>
      <c r="Z2" s="647" t="s">
        <v>619</v>
      </c>
      <c r="AA2" s="647"/>
      <c r="AB2" s="15"/>
      <c r="AC2" s="15"/>
    </row>
    <row r="3" spans="1:29" x14ac:dyDescent="0.25">
      <c r="A3" s="673"/>
      <c r="B3" s="146">
        <v>5213417</v>
      </c>
      <c r="C3" s="678"/>
      <c r="D3" s="673"/>
      <c r="E3" s="673"/>
      <c r="F3" s="400" t="s">
        <v>621</v>
      </c>
      <c r="G3" s="400" t="s">
        <v>622</v>
      </c>
      <c r="H3" s="400" t="s">
        <v>621</v>
      </c>
      <c r="I3" s="400" t="s">
        <v>622</v>
      </c>
      <c r="J3" s="673"/>
      <c r="K3" s="673"/>
      <c r="L3" s="673"/>
      <c r="M3" s="15"/>
      <c r="N3" s="15"/>
      <c r="O3" s="673"/>
      <c r="P3" s="146">
        <v>5914333</v>
      </c>
      <c r="Q3" s="678"/>
      <c r="R3" s="673"/>
      <c r="S3" s="673"/>
      <c r="T3" s="400" t="s">
        <v>621</v>
      </c>
      <c r="U3" s="400" t="s">
        <v>622</v>
      </c>
      <c r="V3" s="400" t="s">
        <v>621</v>
      </c>
      <c r="W3" s="400" t="s">
        <v>622</v>
      </c>
      <c r="X3" s="673"/>
      <c r="Y3" s="673"/>
      <c r="Z3" s="673"/>
      <c r="AA3" s="673"/>
      <c r="AB3" s="15"/>
      <c r="AC3" s="15"/>
    </row>
    <row r="4" spans="1:29" ht="15" customHeight="1" x14ac:dyDescent="0.25">
      <c r="A4" s="674" t="s">
        <v>623</v>
      </c>
      <c r="B4" s="405" t="s">
        <v>624</v>
      </c>
      <c r="C4" s="147" t="s">
        <v>625</v>
      </c>
      <c r="D4" s="405" t="s">
        <v>119</v>
      </c>
      <c r="E4" s="405">
        <v>0.48193000000000003</v>
      </c>
      <c r="F4" s="148">
        <v>1</v>
      </c>
      <c r="G4" s="148">
        <v>0</v>
      </c>
      <c r="H4" s="407">
        <v>8.8920999999999992</v>
      </c>
      <c r="I4" s="407">
        <v>5.5987</v>
      </c>
      <c r="J4" s="465"/>
      <c r="K4" s="467"/>
      <c r="L4" s="405">
        <f>E4*((F4*H4)+(G4*I4))</f>
        <v>4.2853697529999994</v>
      </c>
      <c r="M4" s="15"/>
      <c r="N4" s="15"/>
      <c r="O4" s="674" t="s">
        <v>623</v>
      </c>
      <c r="P4" s="405" t="s">
        <v>626</v>
      </c>
      <c r="Q4" s="147" t="s">
        <v>627</v>
      </c>
      <c r="R4" s="405" t="s">
        <v>119</v>
      </c>
      <c r="S4" s="405">
        <v>1</v>
      </c>
      <c r="T4" s="148">
        <v>0.94</v>
      </c>
      <c r="U4" s="148">
        <v>0.06</v>
      </c>
      <c r="V4" s="407">
        <v>153.3793</v>
      </c>
      <c r="W4" s="407">
        <v>43.225700000000003</v>
      </c>
      <c r="X4" s="465"/>
      <c r="Y4" s="467"/>
      <c r="Z4" s="623">
        <f>S4*((T4*V4)+(U4*W4))</f>
        <v>146.770084</v>
      </c>
      <c r="AA4" s="699"/>
      <c r="AB4" s="15"/>
      <c r="AC4" s="15"/>
    </row>
    <row r="5" spans="1:29" ht="30" x14ac:dyDescent="0.25">
      <c r="A5" s="648"/>
      <c r="B5" s="405" t="s">
        <v>628</v>
      </c>
      <c r="C5" s="147" t="s">
        <v>629</v>
      </c>
      <c r="D5" s="405" t="s">
        <v>119</v>
      </c>
      <c r="E5" s="405">
        <v>0.15060000000000001</v>
      </c>
      <c r="F5" s="148">
        <v>1</v>
      </c>
      <c r="G5" s="148">
        <v>0</v>
      </c>
      <c r="H5" s="407">
        <v>0.11749999999999999</v>
      </c>
      <c r="I5" s="407">
        <v>7.7799999999999994E-2</v>
      </c>
      <c r="J5" s="465"/>
      <c r="K5" s="467"/>
      <c r="L5" s="405">
        <f>E5*((F5*H5)+(G5*I5))</f>
        <v>1.7695499999999999E-2</v>
      </c>
      <c r="M5" s="15"/>
      <c r="N5" s="15"/>
      <c r="O5" s="649"/>
      <c r="P5" s="405" t="s">
        <v>630</v>
      </c>
      <c r="Q5" s="149" t="s">
        <v>631</v>
      </c>
      <c r="R5" s="405" t="s">
        <v>119</v>
      </c>
      <c r="S5" s="405">
        <v>1</v>
      </c>
      <c r="T5" s="148">
        <v>1</v>
      </c>
      <c r="U5" s="148">
        <v>0</v>
      </c>
      <c r="V5" s="407">
        <v>128.80420000000001</v>
      </c>
      <c r="W5" s="407">
        <v>44.015500000000003</v>
      </c>
      <c r="X5" s="465"/>
      <c r="Y5" s="467"/>
      <c r="Z5" s="623">
        <f>S5*((T5*V5)+(U5*W5))</f>
        <v>128.80420000000001</v>
      </c>
      <c r="AA5" s="699"/>
      <c r="AB5" s="15"/>
      <c r="AC5" s="15"/>
    </row>
    <row r="6" spans="1:29" x14ac:dyDescent="0.25">
      <c r="A6" s="648"/>
      <c r="B6" s="405" t="s">
        <v>632</v>
      </c>
      <c r="C6" s="147" t="s">
        <v>633</v>
      </c>
      <c r="D6" s="405" t="s">
        <v>119</v>
      </c>
      <c r="E6" s="405">
        <v>0.48193000000000003</v>
      </c>
      <c r="F6" s="148">
        <v>1</v>
      </c>
      <c r="G6" s="148">
        <v>0</v>
      </c>
      <c r="H6" s="407">
        <v>8.3816000000000006</v>
      </c>
      <c r="I6" s="407">
        <v>1.9676</v>
      </c>
      <c r="J6" s="465"/>
      <c r="K6" s="467"/>
      <c r="L6" s="405">
        <f>E6*((F6*H6)+(G6*I6))</f>
        <v>4.0393444880000002</v>
      </c>
      <c r="M6" s="15"/>
      <c r="N6" s="15"/>
      <c r="O6" s="637" t="s">
        <v>634</v>
      </c>
      <c r="P6" s="466"/>
      <c r="Q6" s="466"/>
      <c r="R6" s="466"/>
      <c r="S6" s="466"/>
      <c r="T6" s="466"/>
      <c r="U6" s="466"/>
      <c r="V6" s="466"/>
      <c r="W6" s="466"/>
      <c r="X6" s="466"/>
      <c r="Y6" s="467"/>
      <c r="Z6" s="694">
        <f>SUM(Z4:AA5)</f>
        <v>275.57428400000003</v>
      </c>
      <c r="AA6" s="698"/>
      <c r="AB6" s="15"/>
      <c r="AC6" s="15"/>
    </row>
    <row r="7" spans="1:29" ht="15" customHeight="1" x14ac:dyDescent="0.25">
      <c r="A7" s="648"/>
      <c r="B7" s="405" t="s">
        <v>635</v>
      </c>
      <c r="C7" s="147" t="s">
        <v>636</v>
      </c>
      <c r="D7" s="405" t="s">
        <v>119</v>
      </c>
      <c r="E7" s="405">
        <v>0.20080000000000001</v>
      </c>
      <c r="F7" s="148">
        <v>1</v>
      </c>
      <c r="G7" s="148">
        <v>0</v>
      </c>
      <c r="H7" s="407">
        <v>6.1970000000000001</v>
      </c>
      <c r="I7" s="407">
        <v>3.9298000000000002</v>
      </c>
      <c r="J7" s="465"/>
      <c r="K7" s="467"/>
      <c r="L7" s="405">
        <f>E7*((F7*H7)+(G7*I7))</f>
        <v>1.2443576000000001</v>
      </c>
      <c r="M7" s="15"/>
      <c r="N7" s="15"/>
      <c r="O7" s="674" t="s">
        <v>403</v>
      </c>
      <c r="P7" s="405" t="s">
        <v>637</v>
      </c>
      <c r="Q7" s="147" t="s">
        <v>638</v>
      </c>
      <c r="R7" s="405" t="s">
        <v>119</v>
      </c>
      <c r="S7" s="405">
        <v>2</v>
      </c>
      <c r="T7" s="148"/>
      <c r="U7" s="148"/>
      <c r="V7" s="405"/>
      <c r="W7" s="405"/>
      <c r="X7" s="573">
        <v>13.818</v>
      </c>
      <c r="Y7" s="574"/>
      <c r="Z7" s="623">
        <f>S7*X7</f>
        <v>27.635999999999999</v>
      </c>
      <c r="AA7" s="699"/>
      <c r="AB7" s="15"/>
      <c r="AC7" s="15"/>
    </row>
    <row r="8" spans="1:29" x14ac:dyDescent="0.25">
      <c r="A8" s="649"/>
      <c r="B8" s="405" t="s">
        <v>639</v>
      </c>
      <c r="C8" s="147" t="s">
        <v>640</v>
      </c>
      <c r="D8" s="405" t="s">
        <v>119</v>
      </c>
      <c r="E8" s="405">
        <v>0.48193000000000003</v>
      </c>
      <c r="F8" s="148">
        <v>1</v>
      </c>
      <c r="G8" s="148">
        <v>0</v>
      </c>
      <c r="H8" s="407">
        <v>3.6541999999999999</v>
      </c>
      <c r="I8" s="407">
        <v>2.3172999999999999</v>
      </c>
      <c r="J8" s="465"/>
      <c r="K8" s="467"/>
      <c r="L8" s="405">
        <f>E8*((F8*H8)+(G8*I8))</f>
        <v>1.761068606</v>
      </c>
      <c r="M8" s="15"/>
      <c r="N8" s="15"/>
      <c r="O8" s="649"/>
      <c r="P8" s="405"/>
      <c r="Q8" s="147"/>
      <c r="R8" s="405"/>
      <c r="S8" s="405"/>
      <c r="T8" s="148"/>
      <c r="U8" s="148"/>
      <c r="V8" s="405"/>
      <c r="W8" s="405"/>
      <c r="X8" s="465"/>
      <c r="Y8" s="467"/>
      <c r="Z8" s="623"/>
      <c r="AA8" s="699"/>
      <c r="AB8" s="15"/>
      <c r="AC8" s="15"/>
    </row>
    <row r="9" spans="1:29" x14ac:dyDescent="0.25">
      <c r="A9" s="637" t="s">
        <v>634</v>
      </c>
      <c r="B9" s="466"/>
      <c r="C9" s="466"/>
      <c r="D9" s="466"/>
      <c r="E9" s="466"/>
      <c r="F9" s="466"/>
      <c r="G9" s="466"/>
      <c r="H9" s="466"/>
      <c r="I9" s="466"/>
      <c r="J9" s="466"/>
      <c r="K9" s="467"/>
      <c r="L9" s="401">
        <f>SUM(L4:L8)</f>
        <v>11.347835947000002</v>
      </c>
      <c r="M9" s="15"/>
      <c r="N9" s="15"/>
      <c r="O9" s="637" t="s">
        <v>641</v>
      </c>
      <c r="P9" s="466"/>
      <c r="Q9" s="466"/>
      <c r="R9" s="466"/>
      <c r="S9" s="466"/>
      <c r="T9" s="466"/>
      <c r="U9" s="466"/>
      <c r="V9" s="466"/>
      <c r="W9" s="466"/>
      <c r="X9" s="466"/>
      <c r="Y9" s="467"/>
      <c r="Z9" s="694">
        <f>SUM(Z7:AA8)</f>
        <v>27.635999999999999</v>
      </c>
      <c r="AA9" s="698"/>
      <c r="AB9" s="15"/>
      <c r="AC9" s="15"/>
    </row>
    <row r="10" spans="1:29" x14ac:dyDescent="0.25">
      <c r="A10" s="652" t="s">
        <v>403</v>
      </c>
      <c r="B10" s="405" t="s">
        <v>642</v>
      </c>
      <c r="C10" s="147" t="s">
        <v>643</v>
      </c>
      <c r="D10" s="405" t="s">
        <v>119</v>
      </c>
      <c r="E10" s="148">
        <v>2</v>
      </c>
      <c r="F10" s="405"/>
      <c r="G10" s="405"/>
      <c r="H10" s="405"/>
      <c r="I10" s="405"/>
      <c r="J10" s="573">
        <v>14.928599999999999</v>
      </c>
      <c r="K10" s="574"/>
      <c r="L10" s="405">
        <f>E10*J10</f>
        <v>29.857199999999999</v>
      </c>
      <c r="M10" s="15"/>
      <c r="N10" s="15"/>
      <c r="O10" s="637" t="s">
        <v>644</v>
      </c>
      <c r="P10" s="544"/>
      <c r="Q10" s="544"/>
      <c r="R10" s="544"/>
      <c r="S10" s="544"/>
      <c r="T10" s="544"/>
      <c r="U10" s="544"/>
      <c r="V10" s="544"/>
      <c r="W10" s="544"/>
      <c r="X10" s="544"/>
      <c r="Y10" s="545"/>
      <c r="Z10" s="694">
        <f>Z9+Z6</f>
        <v>303.21028400000006</v>
      </c>
      <c r="AA10" s="695"/>
      <c r="AB10" s="15"/>
      <c r="AC10" s="15"/>
    </row>
    <row r="11" spans="1:29" ht="15.75" thickBot="1" x14ac:dyDescent="0.3">
      <c r="A11" s="641"/>
      <c r="B11" s="405" t="s">
        <v>645</v>
      </c>
      <c r="C11" s="147" t="s">
        <v>646</v>
      </c>
      <c r="D11" s="405" t="s">
        <v>119</v>
      </c>
      <c r="E11" s="148">
        <v>1</v>
      </c>
      <c r="F11" s="405"/>
      <c r="G11" s="405"/>
      <c r="H11" s="405"/>
      <c r="I11" s="405"/>
      <c r="J11" s="573">
        <v>21.1922</v>
      </c>
      <c r="K11" s="574"/>
      <c r="L11" s="405">
        <f>E11*J11</f>
        <v>21.1922</v>
      </c>
      <c r="M11" s="15"/>
      <c r="N11" s="15"/>
      <c r="O11" s="624" t="s">
        <v>647</v>
      </c>
      <c r="P11" s="638"/>
      <c r="Q11" s="638"/>
      <c r="R11" s="638"/>
      <c r="S11" s="638"/>
      <c r="T11" s="638"/>
      <c r="U11" s="638"/>
      <c r="V11" s="638"/>
      <c r="W11" s="638"/>
      <c r="X11" s="638"/>
      <c r="Y11" s="639"/>
      <c r="Z11" s="696">
        <f>Z10/19.06</f>
        <v>15.908199580272827</v>
      </c>
      <c r="AA11" s="697"/>
      <c r="AB11" s="15"/>
      <c r="AC11" s="15"/>
    </row>
    <row r="12" spans="1:29" x14ac:dyDescent="0.25">
      <c r="A12" s="641"/>
      <c r="B12" s="405" t="s">
        <v>648</v>
      </c>
      <c r="C12" s="147" t="s">
        <v>649</v>
      </c>
      <c r="D12" s="405" t="s">
        <v>119</v>
      </c>
      <c r="E12" s="148">
        <v>1</v>
      </c>
      <c r="F12" s="405"/>
      <c r="G12" s="405"/>
      <c r="H12" s="405"/>
      <c r="I12" s="405"/>
      <c r="J12" s="573">
        <v>16.944400000000002</v>
      </c>
      <c r="K12" s="574"/>
      <c r="L12" s="405">
        <f>E12*J12</f>
        <v>16.944400000000002</v>
      </c>
      <c r="M12" s="15"/>
      <c r="N12" s="15"/>
      <c r="O12" s="150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2"/>
      <c r="AB12" s="15"/>
      <c r="AC12" s="15"/>
    </row>
    <row r="13" spans="1:29" ht="15.75" thickBot="1" x14ac:dyDescent="0.3">
      <c r="A13" s="642"/>
      <c r="B13" s="405" t="s">
        <v>637</v>
      </c>
      <c r="C13" s="147" t="s">
        <v>638</v>
      </c>
      <c r="D13" s="405" t="s">
        <v>119</v>
      </c>
      <c r="E13" s="148">
        <v>2</v>
      </c>
      <c r="F13" s="405"/>
      <c r="G13" s="405"/>
      <c r="H13" s="405"/>
      <c r="I13" s="405"/>
      <c r="J13" s="573">
        <v>13.818</v>
      </c>
      <c r="K13" s="574"/>
      <c r="L13" s="405">
        <f>E13*J13</f>
        <v>27.635999999999999</v>
      </c>
      <c r="M13" s="15"/>
      <c r="N13" s="15"/>
      <c r="O13" s="150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2"/>
      <c r="AB13" s="15"/>
      <c r="AC13" s="15"/>
    </row>
    <row r="14" spans="1:29" ht="15.75" customHeight="1" thickBot="1" x14ac:dyDescent="0.3">
      <c r="A14" s="637" t="s">
        <v>641</v>
      </c>
      <c r="B14" s="466"/>
      <c r="C14" s="466"/>
      <c r="D14" s="466"/>
      <c r="E14" s="466"/>
      <c r="F14" s="466"/>
      <c r="G14" s="466"/>
      <c r="H14" s="466"/>
      <c r="I14" s="466"/>
      <c r="J14" s="466"/>
      <c r="K14" s="467"/>
      <c r="L14" s="401">
        <f>SUM(L10:L13)</f>
        <v>95.629799999999989</v>
      </c>
      <c r="M14" s="15"/>
      <c r="N14" s="15"/>
      <c r="O14" s="647"/>
      <c r="P14" s="400" t="s">
        <v>17</v>
      </c>
      <c r="Q14" s="661" t="s">
        <v>620</v>
      </c>
      <c r="R14" s="647" t="s">
        <v>614</v>
      </c>
      <c r="S14" s="647" t="s">
        <v>615</v>
      </c>
      <c r="T14" s="647" t="s">
        <v>616</v>
      </c>
      <c r="U14" s="647"/>
      <c r="V14" s="647" t="s">
        <v>617</v>
      </c>
      <c r="W14" s="647"/>
      <c r="X14" s="647" t="s">
        <v>618</v>
      </c>
      <c r="Y14" s="647"/>
      <c r="Z14" s="647" t="s">
        <v>619</v>
      </c>
      <c r="AA14" s="647"/>
      <c r="AB14" s="15"/>
      <c r="AC14" s="15"/>
    </row>
    <row r="15" spans="1:29" x14ac:dyDescent="0.25">
      <c r="A15" s="637" t="s">
        <v>644</v>
      </c>
      <c r="B15" s="544"/>
      <c r="C15" s="544"/>
      <c r="D15" s="544"/>
      <c r="E15" s="544"/>
      <c r="F15" s="544"/>
      <c r="G15" s="544"/>
      <c r="H15" s="544"/>
      <c r="I15" s="544"/>
      <c r="J15" s="544"/>
      <c r="K15" s="545"/>
      <c r="L15" s="401">
        <f>L14+L9</f>
        <v>106.977635947</v>
      </c>
      <c r="M15" s="15"/>
      <c r="N15" s="15"/>
      <c r="O15" s="673"/>
      <c r="P15" s="146">
        <v>5915474</v>
      </c>
      <c r="Q15" s="678"/>
      <c r="R15" s="673"/>
      <c r="S15" s="673"/>
      <c r="T15" s="400" t="s">
        <v>621</v>
      </c>
      <c r="U15" s="400" t="s">
        <v>622</v>
      </c>
      <c r="V15" s="400" t="s">
        <v>621</v>
      </c>
      <c r="W15" s="400" t="s">
        <v>622</v>
      </c>
      <c r="X15" s="673"/>
      <c r="Y15" s="673"/>
      <c r="Z15" s="673"/>
      <c r="AA15" s="673"/>
      <c r="AB15" s="15"/>
      <c r="AC15" s="15"/>
    </row>
    <row r="16" spans="1:29" ht="15.75" customHeight="1" thickBot="1" x14ac:dyDescent="0.3">
      <c r="A16" s="624" t="s">
        <v>647</v>
      </c>
      <c r="B16" s="638"/>
      <c r="C16" s="638"/>
      <c r="D16" s="638"/>
      <c r="E16" s="638"/>
      <c r="F16" s="638"/>
      <c r="G16" s="638"/>
      <c r="H16" s="638"/>
      <c r="I16" s="638"/>
      <c r="J16" s="638"/>
      <c r="K16" s="639"/>
      <c r="L16" s="402">
        <f>L15/4</f>
        <v>26.744408986749999</v>
      </c>
      <c r="M16" s="15"/>
      <c r="N16" s="15"/>
      <c r="O16" s="674" t="s">
        <v>623</v>
      </c>
      <c r="P16" s="405" t="s">
        <v>650</v>
      </c>
      <c r="Q16" s="147" t="s">
        <v>651</v>
      </c>
      <c r="R16" s="405" t="s">
        <v>119</v>
      </c>
      <c r="S16" s="405">
        <v>1</v>
      </c>
      <c r="T16" s="148">
        <v>1</v>
      </c>
      <c r="U16" s="148">
        <v>0</v>
      </c>
      <c r="V16" s="407">
        <v>103.3853</v>
      </c>
      <c r="W16" s="407">
        <v>35.882399999999997</v>
      </c>
      <c r="X16" s="465"/>
      <c r="Y16" s="467"/>
      <c r="Z16" s="623">
        <f>S16*((T16*V16)+(U16*W16))</f>
        <v>103.3853</v>
      </c>
      <c r="AA16" s="699"/>
      <c r="AB16" s="15"/>
      <c r="AC16" s="15"/>
    </row>
    <row r="17" spans="1:29" x14ac:dyDescent="0.25">
      <c r="A17" s="640" t="s">
        <v>652</v>
      </c>
      <c r="B17" s="404" t="s">
        <v>653</v>
      </c>
      <c r="C17" s="153" t="s">
        <v>654</v>
      </c>
      <c r="D17" s="404" t="s">
        <v>118</v>
      </c>
      <c r="E17" s="154">
        <v>12.72</v>
      </c>
      <c r="F17" s="153"/>
      <c r="G17" s="153"/>
      <c r="H17" s="153"/>
      <c r="I17" s="153"/>
      <c r="J17" s="606">
        <v>5.2904</v>
      </c>
      <c r="K17" s="607"/>
      <c r="L17" s="404">
        <f>E17*J17</f>
        <v>67.29388800000001</v>
      </c>
      <c r="M17" s="15"/>
      <c r="N17" s="15"/>
      <c r="O17" s="649"/>
      <c r="P17" s="405"/>
      <c r="Q17" s="149"/>
      <c r="R17" s="405"/>
      <c r="S17" s="405"/>
      <c r="T17" s="148"/>
      <c r="U17" s="148"/>
      <c r="V17" s="405"/>
      <c r="W17" s="405"/>
      <c r="X17" s="465"/>
      <c r="Y17" s="467"/>
      <c r="Z17" s="623">
        <f>S17*((T17*V17)+(U17*W17))</f>
        <v>0</v>
      </c>
      <c r="AA17" s="699"/>
      <c r="AB17" s="15"/>
      <c r="AC17" s="15"/>
    </row>
    <row r="18" spans="1:29" x14ac:dyDescent="0.25">
      <c r="A18" s="641"/>
      <c r="B18" s="405" t="s">
        <v>655</v>
      </c>
      <c r="C18" s="155" t="s">
        <v>656</v>
      </c>
      <c r="D18" s="405" t="s">
        <v>19</v>
      </c>
      <c r="E18" s="148">
        <v>1</v>
      </c>
      <c r="F18" s="155"/>
      <c r="G18" s="155"/>
      <c r="H18" s="155"/>
      <c r="I18" s="155"/>
      <c r="J18" s="573">
        <v>90.782399999999996</v>
      </c>
      <c r="K18" s="574"/>
      <c r="L18" s="405">
        <f t="shared" ref="L18:L19" si="0">E18*J18</f>
        <v>90.782399999999996</v>
      </c>
      <c r="M18" s="15"/>
      <c r="N18" s="15"/>
      <c r="O18" s="637" t="s">
        <v>634</v>
      </c>
      <c r="P18" s="466"/>
      <c r="Q18" s="466"/>
      <c r="R18" s="466"/>
      <c r="S18" s="466"/>
      <c r="T18" s="466"/>
      <c r="U18" s="466"/>
      <c r="V18" s="466"/>
      <c r="W18" s="466"/>
      <c r="X18" s="466"/>
      <c r="Y18" s="467"/>
      <c r="Z18" s="694">
        <f>SUM(Z16:AA17)</f>
        <v>103.3853</v>
      </c>
      <c r="AA18" s="698"/>
      <c r="AB18" s="15"/>
      <c r="AC18" s="15"/>
    </row>
    <row r="19" spans="1:29" ht="15" customHeight="1" x14ac:dyDescent="0.25">
      <c r="A19" s="642"/>
      <c r="B19" s="405" t="s">
        <v>657</v>
      </c>
      <c r="C19" s="155" t="s">
        <v>658</v>
      </c>
      <c r="D19" s="405" t="s">
        <v>19</v>
      </c>
      <c r="E19" s="148">
        <v>0.4</v>
      </c>
      <c r="F19" s="155"/>
      <c r="G19" s="155"/>
      <c r="H19" s="155"/>
      <c r="I19" s="155"/>
      <c r="J19" s="573">
        <v>148.55709999999999</v>
      </c>
      <c r="K19" s="574"/>
      <c r="L19" s="405">
        <f t="shared" si="0"/>
        <v>59.422840000000001</v>
      </c>
      <c r="M19" s="15"/>
      <c r="N19" s="15"/>
      <c r="O19" s="674" t="s">
        <v>403</v>
      </c>
      <c r="P19" s="405" t="s">
        <v>637</v>
      </c>
      <c r="Q19" s="147" t="s">
        <v>638</v>
      </c>
      <c r="R19" s="405" t="s">
        <v>119</v>
      </c>
      <c r="S19" s="405">
        <v>4</v>
      </c>
      <c r="T19" s="148"/>
      <c r="U19" s="148"/>
      <c r="V19" s="405"/>
      <c r="W19" s="405"/>
      <c r="X19" s="573">
        <v>13.818</v>
      </c>
      <c r="Y19" s="574"/>
      <c r="Z19" s="623">
        <f>S19*X19</f>
        <v>55.271999999999998</v>
      </c>
      <c r="AA19" s="699"/>
      <c r="AB19" s="15"/>
      <c r="AC19" s="15"/>
    </row>
    <row r="20" spans="1:29" ht="15.75" thickBot="1" x14ac:dyDescent="0.3">
      <c r="A20" s="624" t="s">
        <v>659</v>
      </c>
      <c r="B20" s="625"/>
      <c r="C20" s="625"/>
      <c r="D20" s="625"/>
      <c r="E20" s="625"/>
      <c r="F20" s="625"/>
      <c r="G20" s="625"/>
      <c r="H20" s="625"/>
      <c r="I20" s="625"/>
      <c r="J20" s="625"/>
      <c r="K20" s="626"/>
      <c r="L20" s="156">
        <f>SUM(L17:L19)</f>
        <v>217.49912800000001</v>
      </c>
      <c r="M20" s="15"/>
      <c r="N20" s="15"/>
      <c r="O20" s="649"/>
      <c r="P20" s="405"/>
      <c r="Q20" s="147"/>
      <c r="R20" s="405"/>
      <c r="S20" s="405"/>
      <c r="T20" s="148"/>
      <c r="U20" s="148"/>
      <c r="V20" s="405"/>
      <c r="W20" s="405"/>
      <c r="X20" s="465"/>
      <c r="Y20" s="467"/>
      <c r="Z20" s="623"/>
      <c r="AA20" s="699"/>
      <c r="AB20" s="15"/>
      <c r="AC20" s="15"/>
    </row>
    <row r="21" spans="1:29" ht="30" x14ac:dyDescent="0.25">
      <c r="A21" s="157" t="s">
        <v>660</v>
      </c>
      <c r="B21" s="410">
        <v>5212552</v>
      </c>
      <c r="C21" s="158" t="s">
        <v>661</v>
      </c>
      <c r="D21" s="410" t="s">
        <v>19</v>
      </c>
      <c r="E21" s="159">
        <v>1</v>
      </c>
      <c r="F21" s="160"/>
      <c r="G21" s="160"/>
      <c r="H21" s="160"/>
      <c r="I21" s="160"/>
      <c r="J21" s="670">
        <f>L34</f>
        <v>12.402405543696933</v>
      </c>
      <c r="K21" s="671"/>
      <c r="L21" s="161">
        <f>J21*E21</f>
        <v>12.402405543696933</v>
      </c>
      <c r="M21" s="15"/>
      <c r="N21" s="15"/>
      <c r="O21" s="637" t="s">
        <v>641</v>
      </c>
      <c r="P21" s="466"/>
      <c r="Q21" s="466"/>
      <c r="R21" s="466"/>
      <c r="S21" s="466"/>
      <c r="T21" s="466"/>
      <c r="U21" s="466"/>
      <c r="V21" s="466"/>
      <c r="W21" s="466"/>
      <c r="X21" s="466"/>
      <c r="Y21" s="467"/>
      <c r="Z21" s="694">
        <f>SUM(Z19:AA20)</f>
        <v>55.271999999999998</v>
      </c>
      <c r="AA21" s="698"/>
      <c r="AB21" s="15"/>
      <c r="AC21" s="15"/>
    </row>
    <row r="22" spans="1:29" ht="30" x14ac:dyDescent="0.25">
      <c r="A22" s="672" t="s">
        <v>623</v>
      </c>
      <c r="B22" s="406" t="s">
        <v>662</v>
      </c>
      <c r="C22" s="162" t="s">
        <v>663</v>
      </c>
      <c r="D22" s="406" t="s">
        <v>119</v>
      </c>
      <c r="E22" s="163">
        <v>1</v>
      </c>
      <c r="F22" s="164">
        <v>1</v>
      </c>
      <c r="G22" s="164">
        <v>0</v>
      </c>
      <c r="H22" s="407">
        <v>35.941099999999999</v>
      </c>
      <c r="I22" s="407">
        <v>31.462</v>
      </c>
      <c r="J22" s="614"/>
      <c r="K22" s="614"/>
      <c r="L22" s="406">
        <f>E22*((F22*H22)+(G22*I22))</f>
        <v>35.941099999999999</v>
      </c>
      <c r="M22" s="15"/>
      <c r="N22" s="15"/>
      <c r="O22" s="637" t="s">
        <v>644</v>
      </c>
      <c r="P22" s="544"/>
      <c r="Q22" s="544"/>
      <c r="R22" s="544"/>
      <c r="S22" s="544"/>
      <c r="T22" s="544"/>
      <c r="U22" s="544"/>
      <c r="V22" s="544"/>
      <c r="W22" s="544"/>
      <c r="X22" s="544"/>
      <c r="Y22" s="545"/>
      <c r="Z22" s="694">
        <f>Z21+Z18</f>
        <v>158.65729999999999</v>
      </c>
      <c r="AA22" s="695"/>
      <c r="AB22" s="15"/>
      <c r="AC22" s="15"/>
    </row>
    <row r="23" spans="1:29" ht="15.75" thickBot="1" x14ac:dyDescent="0.3">
      <c r="A23" s="605"/>
      <c r="B23" s="406" t="s">
        <v>632</v>
      </c>
      <c r="C23" s="165" t="s">
        <v>633</v>
      </c>
      <c r="D23" s="406" t="s">
        <v>119</v>
      </c>
      <c r="E23" s="163">
        <v>1</v>
      </c>
      <c r="F23" s="164">
        <v>1</v>
      </c>
      <c r="G23" s="164">
        <v>0</v>
      </c>
      <c r="H23" s="166">
        <v>8.3816000000000006</v>
      </c>
      <c r="I23" s="166">
        <v>1.9676</v>
      </c>
      <c r="J23" s="614"/>
      <c r="K23" s="614"/>
      <c r="L23" s="406">
        <f>E23*((F23*H23)+(G23*I23))</f>
        <v>8.3816000000000006</v>
      </c>
      <c r="M23" s="15"/>
      <c r="N23" s="15"/>
      <c r="O23" s="624" t="s">
        <v>647</v>
      </c>
      <c r="P23" s="638"/>
      <c r="Q23" s="638"/>
      <c r="R23" s="638"/>
      <c r="S23" s="638"/>
      <c r="T23" s="638"/>
      <c r="U23" s="638"/>
      <c r="V23" s="638"/>
      <c r="W23" s="638"/>
      <c r="X23" s="638"/>
      <c r="Y23" s="639"/>
      <c r="Z23" s="696">
        <f>Z22/7.47</f>
        <v>21.239263721552877</v>
      </c>
      <c r="AA23" s="697"/>
      <c r="AB23" s="15"/>
      <c r="AC23" s="15"/>
    </row>
    <row r="24" spans="1:29" x14ac:dyDescent="0.25">
      <c r="A24" s="595" t="s">
        <v>634</v>
      </c>
      <c r="B24" s="596"/>
      <c r="C24" s="596"/>
      <c r="D24" s="596"/>
      <c r="E24" s="596"/>
      <c r="F24" s="596"/>
      <c r="G24" s="596"/>
      <c r="H24" s="596"/>
      <c r="I24" s="596"/>
      <c r="J24" s="596"/>
      <c r="K24" s="597"/>
      <c r="L24" s="167">
        <f>SUM(L22:L23)</f>
        <v>44.322699999999998</v>
      </c>
      <c r="M24" s="15"/>
      <c r="N24" s="15"/>
      <c r="O24" s="150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2"/>
      <c r="AB24" s="15"/>
      <c r="AC24" s="15"/>
    </row>
    <row r="25" spans="1:29" ht="15.75" thickBot="1" x14ac:dyDescent="0.3">
      <c r="A25" s="672" t="s">
        <v>403</v>
      </c>
      <c r="B25" s="406" t="s">
        <v>642</v>
      </c>
      <c r="C25" s="165" t="s">
        <v>643</v>
      </c>
      <c r="D25" s="406" t="s">
        <v>119</v>
      </c>
      <c r="E25" s="163">
        <v>1</v>
      </c>
      <c r="F25" s="165"/>
      <c r="G25" s="165"/>
      <c r="H25" s="165"/>
      <c r="I25" s="165"/>
      <c r="J25" s="573">
        <v>14.928599999999999</v>
      </c>
      <c r="K25" s="574"/>
      <c r="L25" s="406">
        <f>E25*J25</f>
        <v>14.928599999999999</v>
      </c>
      <c r="M25" s="15"/>
      <c r="N25" s="15"/>
      <c r="O25" s="150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1"/>
      <c r="AA25" s="152"/>
      <c r="AB25" s="15"/>
      <c r="AC25" s="15"/>
    </row>
    <row r="26" spans="1:29" ht="15.75" customHeight="1" thickBot="1" x14ac:dyDescent="0.3">
      <c r="A26" s="604"/>
      <c r="B26" s="406" t="s">
        <v>664</v>
      </c>
      <c r="C26" s="165" t="s">
        <v>665</v>
      </c>
      <c r="D26" s="406" t="s">
        <v>119</v>
      </c>
      <c r="E26" s="163">
        <v>1</v>
      </c>
      <c r="F26" s="165"/>
      <c r="G26" s="165"/>
      <c r="H26" s="165"/>
      <c r="I26" s="165"/>
      <c r="J26" s="594">
        <v>18.2408</v>
      </c>
      <c r="K26" s="594"/>
      <c r="L26" s="406">
        <f t="shared" ref="L26:L27" si="1">E26*J26</f>
        <v>18.2408</v>
      </c>
      <c r="M26" s="15"/>
      <c r="N26" s="15"/>
      <c r="O26" s="647"/>
      <c r="P26" s="400" t="s">
        <v>17</v>
      </c>
      <c r="Q26" s="661" t="s">
        <v>620</v>
      </c>
      <c r="R26" s="647" t="s">
        <v>614</v>
      </c>
      <c r="S26" s="647" t="s">
        <v>615</v>
      </c>
      <c r="T26" s="647" t="s">
        <v>616</v>
      </c>
      <c r="U26" s="647"/>
      <c r="V26" s="647" t="s">
        <v>617</v>
      </c>
      <c r="W26" s="647"/>
      <c r="X26" s="647" t="s">
        <v>618</v>
      </c>
      <c r="Y26" s="647"/>
      <c r="Z26" s="647" t="s">
        <v>619</v>
      </c>
      <c r="AA26" s="647"/>
      <c r="AB26" s="15"/>
      <c r="AC26" s="15"/>
    </row>
    <row r="27" spans="1:29" x14ac:dyDescent="0.25">
      <c r="A27" s="605"/>
      <c r="B27" s="406" t="s">
        <v>637</v>
      </c>
      <c r="C27" s="165" t="s">
        <v>638</v>
      </c>
      <c r="D27" s="406" t="s">
        <v>119</v>
      </c>
      <c r="E27" s="163">
        <v>1</v>
      </c>
      <c r="F27" s="165"/>
      <c r="G27" s="165"/>
      <c r="H27" s="165"/>
      <c r="I27" s="165"/>
      <c r="J27" s="573">
        <v>13.818</v>
      </c>
      <c r="K27" s="574"/>
      <c r="L27" s="406">
        <f t="shared" si="1"/>
        <v>13.818</v>
      </c>
      <c r="M27" s="15"/>
      <c r="N27" s="15"/>
      <c r="O27" s="673"/>
      <c r="P27" s="146">
        <v>5914655</v>
      </c>
      <c r="Q27" s="678"/>
      <c r="R27" s="673"/>
      <c r="S27" s="673"/>
      <c r="T27" s="400" t="s">
        <v>621</v>
      </c>
      <c r="U27" s="400" t="s">
        <v>622</v>
      </c>
      <c r="V27" s="400" t="s">
        <v>621</v>
      </c>
      <c r="W27" s="400" t="s">
        <v>622</v>
      </c>
      <c r="X27" s="673"/>
      <c r="Y27" s="673"/>
      <c r="Z27" s="673"/>
      <c r="AA27" s="673"/>
      <c r="AB27" s="15"/>
      <c r="AC27" s="15"/>
    </row>
    <row r="28" spans="1:29" ht="15" customHeight="1" x14ac:dyDescent="0.25">
      <c r="A28" s="595" t="s">
        <v>641</v>
      </c>
      <c r="B28" s="596"/>
      <c r="C28" s="596"/>
      <c r="D28" s="596"/>
      <c r="E28" s="596"/>
      <c r="F28" s="596"/>
      <c r="G28" s="596"/>
      <c r="H28" s="596"/>
      <c r="I28" s="596"/>
      <c r="J28" s="596"/>
      <c r="K28" s="597"/>
      <c r="L28" s="167">
        <f>SUM(L25:L27)</f>
        <v>46.987399999999994</v>
      </c>
      <c r="M28" s="15"/>
      <c r="N28" s="15"/>
      <c r="O28" s="674" t="s">
        <v>623</v>
      </c>
      <c r="P28" s="405" t="s">
        <v>626</v>
      </c>
      <c r="Q28" s="147" t="s">
        <v>627</v>
      </c>
      <c r="R28" s="405" t="s">
        <v>119</v>
      </c>
      <c r="S28" s="405">
        <v>1</v>
      </c>
      <c r="T28" s="148">
        <v>1</v>
      </c>
      <c r="U28" s="148">
        <v>0</v>
      </c>
      <c r="V28" s="407">
        <v>153.3793</v>
      </c>
      <c r="W28" s="407">
        <v>43.225700000000003</v>
      </c>
      <c r="X28" s="465"/>
      <c r="Y28" s="467"/>
      <c r="Z28" s="623">
        <f>S28*((T28*V28)+(U28*W28))</f>
        <v>153.3793</v>
      </c>
      <c r="AA28" s="699"/>
      <c r="AB28" s="15"/>
      <c r="AC28" s="15"/>
    </row>
    <row r="29" spans="1:29" x14ac:dyDescent="0.25">
      <c r="A29" s="595" t="s">
        <v>644</v>
      </c>
      <c r="B29" s="598"/>
      <c r="C29" s="598"/>
      <c r="D29" s="598"/>
      <c r="E29" s="598"/>
      <c r="F29" s="598"/>
      <c r="G29" s="598"/>
      <c r="H29" s="598"/>
      <c r="I29" s="598"/>
      <c r="J29" s="598"/>
      <c r="K29" s="599"/>
      <c r="L29" s="167">
        <f>L28+L24</f>
        <v>91.310099999999991</v>
      </c>
      <c r="M29" s="15"/>
      <c r="N29" s="15"/>
      <c r="O29" s="649"/>
      <c r="P29" s="405"/>
      <c r="Q29" s="149"/>
      <c r="R29" s="405"/>
      <c r="S29" s="405"/>
      <c r="T29" s="148"/>
      <c r="U29" s="148"/>
      <c r="V29" s="405"/>
      <c r="W29" s="405"/>
      <c r="X29" s="465"/>
      <c r="Y29" s="467"/>
      <c r="Z29" s="623">
        <f>S29*((T29*V29)+(U29*W29))</f>
        <v>0</v>
      </c>
      <c r="AA29" s="699"/>
      <c r="AB29" s="15"/>
      <c r="AC29" s="15"/>
    </row>
    <row r="30" spans="1:29" x14ac:dyDescent="0.25">
      <c r="A30" s="595" t="s">
        <v>647</v>
      </c>
      <c r="B30" s="598"/>
      <c r="C30" s="598"/>
      <c r="D30" s="598"/>
      <c r="E30" s="598"/>
      <c r="F30" s="598"/>
      <c r="G30" s="598"/>
      <c r="H30" s="598"/>
      <c r="I30" s="598"/>
      <c r="J30" s="598"/>
      <c r="K30" s="599"/>
      <c r="L30" s="168">
        <f>L29/9.96</f>
        <v>9.1676807228915642</v>
      </c>
      <c r="M30" s="15"/>
      <c r="N30" s="15"/>
      <c r="O30" s="637" t="s">
        <v>634</v>
      </c>
      <c r="P30" s="466"/>
      <c r="Q30" s="466"/>
      <c r="R30" s="466"/>
      <c r="S30" s="466"/>
      <c r="T30" s="466"/>
      <c r="U30" s="466"/>
      <c r="V30" s="466"/>
      <c r="W30" s="466"/>
      <c r="X30" s="466"/>
      <c r="Y30" s="467"/>
      <c r="Z30" s="694">
        <f>SUM(Z28:AA29)</f>
        <v>153.3793</v>
      </c>
      <c r="AA30" s="698"/>
      <c r="AB30" s="15"/>
      <c r="AC30" s="15"/>
    </row>
    <row r="31" spans="1:29" ht="15" customHeight="1" x14ac:dyDescent="0.25">
      <c r="A31" s="169" t="s">
        <v>652</v>
      </c>
      <c r="B31" s="406" t="s">
        <v>666</v>
      </c>
      <c r="C31" s="165" t="s">
        <v>667</v>
      </c>
      <c r="D31" s="406" t="s">
        <v>118</v>
      </c>
      <c r="E31" s="406">
        <v>8.4500000000000006E-2</v>
      </c>
      <c r="F31" s="165"/>
      <c r="G31" s="165"/>
      <c r="H31" s="165"/>
      <c r="I31" s="165"/>
      <c r="J31" s="594">
        <v>38.262</v>
      </c>
      <c r="K31" s="594"/>
      <c r="L31" s="406">
        <f>E31*J31</f>
        <v>3.2331390000000004</v>
      </c>
      <c r="M31" s="15"/>
      <c r="N31" s="15"/>
      <c r="O31" s="674" t="s">
        <v>403</v>
      </c>
      <c r="P31" s="405" t="s">
        <v>637</v>
      </c>
      <c r="Q31" s="147" t="s">
        <v>638</v>
      </c>
      <c r="R31" s="405" t="s">
        <v>119</v>
      </c>
      <c r="S31" s="405">
        <v>6</v>
      </c>
      <c r="T31" s="148"/>
      <c r="U31" s="148"/>
      <c r="V31" s="405"/>
      <c r="W31" s="405"/>
      <c r="X31" s="573">
        <v>13.818</v>
      </c>
      <c r="Y31" s="574"/>
      <c r="Z31" s="623">
        <f>S31*X31</f>
        <v>82.908000000000001</v>
      </c>
      <c r="AA31" s="699"/>
      <c r="AB31" s="15"/>
      <c r="AC31" s="15"/>
    </row>
    <row r="32" spans="1:29" x14ac:dyDescent="0.25">
      <c r="A32" s="595" t="s">
        <v>659</v>
      </c>
      <c r="B32" s="596"/>
      <c r="C32" s="596"/>
      <c r="D32" s="596"/>
      <c r="E32" s="596"/>
      <c r="F32" s="596"/>
      <c r="G32" s="596"/>
      <c r="H32" s="596"/>
      <c r="I32" s="596"/>
      <c r="J32" s="596"/>
      <c r="K32" s="597"/>
      <c r="L32" s="167">
        <f>SUM(L31)</f>
        <v>3.2331390000000004</v>
      </c>
      <c r="M32" s="15"/>
      <c r="N32" s="15"/>
      <c r="O32" s="649"/>
      <c r="P32" s="405"/>
      <c r="Q32" s="147"/>
      <c r="R32" s="405"/>
      <c r="S32" s="405"/>
      <c r="T32" s="148"/>
      <c r="U32" s="148"/>
      <c r="V32" s="405"/>
      <c r="W32" s="405"/>
      <c r="X32" s="465"/>
      <c r="Y32" s="467"/>
      <c r="Z32" s="623"/>
      <c r="AA32" s="699"/>
      <c r="AB32" s="15"/>
      <c r="AC32" s="15"/>
    </row>
    <row r="33" spans="1:29" x14ac:dyDescent="0.25">
      <c r="A33" s="169" t="s">
        <v>668</v>
      </c>
      <c r="B33" s="406" t="s">
        <v>666</v>
      </c>
      <c r="C33" s="165" t="s">
        <v>669</v>
      </c>
      <c r="D33" s="406" t="s">
        <v>670</v>
      </c>
      <c r="E33" s="406">
        <v>8.0000000000000007E-5</v>
      </c>
      <c r="F33" s="165"/>
      <c r="G33" s="165"/>
      <c r="H33" s="165"/>
      <c r="I33" s="165"/>
      <c r="J33" s="701">
        <f>Z35</f>
        <v>19.822760067114096</v>
      </c>
      <c r="K33" s="614"/>
      <c r="L33" s="406">
        <f>E33*J33</f>
        <v>1.5858208053691279E-3</v>
      </c>
      <c r="M33" s="15"/>
      <c r="N33" s="15"/>
      <c r="O33" s="637" t="s">
        <v>641</v>
      </c>
      <c r="P33" s="466"/>
      <c r="Q33" s="466"/>
      <c r="R33" s="466"/>
      <c r="S33" s="466"/>
      <c r="T33" s="466"/>
      <c r="U33" s="466"/>
      <c r="V33" s="466"/>
      <c r="W33" s="466"/>
      <c r="X33" s="466"/>
      <c r="Y33" s="467"/>
      <c r="Z33" s="694">
        <f>SUM(Z31:AA32)</f>
        <v>82.908000000000001</v>
      </c>
      <c r="AA33" s="698"/>
      <c r="AB33" s="15"/>
      <c r="AC33" s="15"/>
    </row>
    <row r="34" spans="1:29" ht="15.75" thickBot="1" x14ac:dyDescent="0.3">
      <c r="A34" s="653" t="s">
        <v>671</v>
      </c>
      <c r="B34" s="654"/>
      <c r="C34" s="654"/>
      <c r="D34" s="654"/>
      <c r="E34" s="654"/>
      <c r="F34" s="654"/>
      <c r="G34" s="654"/>
      <c r="H34" s="654"/>
      <c r="I34" s="654"/>
      <c r="J34" s="654"/>
      <c r="K34" s="654"/>
      <c r="L34" s="170">
        <f>L33+L32+L30</f>
        <v>12.402405543696933</v>
      </c>
      <c r="M34" s="15"/>
      <c r="N34" s="15"/>
      <c r="O34" s="637" t="s">
        <v>644</v>
      </c>
      <c r="P34" s="544"/>
      <c r="Q34" s="544"/>
      <c r="R34" s="544"/>
      <c r="S34" s="544"/>
      <c r="T34" s="544"/>
      <c r="U34" s="544"/>
      <c r="V34" s="544"/>
      <c r="W34" s="544"/>
      <c r="X34" s="544"/>
      <c r="Y34" s="545"/>
      <c r="Z34" s="694">
        <f>Z33+Z30</f>
        <v>236.28730000000002</v>
      </c>
      <c r="AA34" s="695"/>
      <c r="AB34" s="15"/>
      <c r="AC34" s="15"/>
    </row>
    <row r="35" spans="1:29" ht="15.75" thickBot="1" x14ac:dyDescent="0.3">
      <c r="A35" s="618" t="s">
        <v>668</v>
      </c>
      <c r="B35" s="404" t="s">
        <v>653</v>
      </c>
      <c r="C35" s="153" t="s">
        <v>672</v>
      </c>
      <c r="D35" s="404" t="s">
        <v>670</v>
      </c>
      <c r="E35" s="404">
        <v>1.272E-2</v>
      </c>
      <c r="F35" s="153"/>
      <c r="G35" s="153"/>
      <c r="H35" s="153"/>
      <c r="I35" s="153"/>
      <c r="J35" s="620">
        <f>Z11</f>
        <v>15.908199580272827</v>
      </c>
      <c r="K35" s="621"/>
      <c r="L35" s="404">
        <f>E35*J35</f>
        <v>0.20235229866107035</v>
      </c>
      <c r="M35" s="15"/>
      <c r="N35" s="15"/>
      <c r="O35" s="624" t="s">
        <v>647</v>
      </c>
      <c r="P35" s="638"/>
      <c r="Q35" s="638"/>
      <c r="R35" s="638"/>
      <c r="S35" s="638"/>
      <c r="T35" s="638"/>
      <c r="U35" s="638"/>
      <c r="V35" s="638"/>
      <c r="W35" s="638"/>
      <c r="X35" s="638"/>
      <c r="Y35" s="639"/>
      <c r="Z35" s="696">
        <f>Z34/11.92</f>
        <v>19.822760067114096</v>
      </c>
      <c r="AA35" s="697"/>
      <c r="AB35" s="15"/>
      <c r="AC35" s="15"/>
    </row>
    <row r="36" spans="1:29" ht="15.75" thickBot="1" x14ac:dyDescent="0.3">
      <c r="A36" s="619"/>
      <c r="B36" s="405" t="s">
        <v>655</v>
      </c>
      <c r="C36" s="155" t="s">
        <v>673</v>
      </c>
      <c r="D36" s="405" t="s">
        <v>670</v>
      </c>
      <c r="E36" s="405">
        <v>5.4000000000000001E-4</v>
      </c>
      <c r="F36" s="155"/>
      <c r="G36" s="155"/>
      <c r="H36" s="155"/>
      <c r="I36" s="155"/>
      <c r="J36" s="622">
        <f>Z23</f>
        <v>21.239263721552877</v>
      </c>
      <c r="K36" s="623"/>
      <c r="L36" s="405">
        <f t="shared" ref="L36:L37" si="2">E36*J36</f>
        <v>1.1469202409638554E-2</v>
      </c>
      <c r="M36" s="15"/>
      <c r="N36" s="15"/>
      <c r="O36" s="150"/>
      <c r="P36" s="151"/>
      <c r="Q36" s="151"/>
      <c r="R36" s="151"/>
      <c r="S36" s="151"/>
      <c r="T36" s="151"/>
      <c r="U36" s="151"/>
      <c r="V36" s="151"/>
      <c r="W36" s="151"/>
      <c r="X36" s="151"/>
      <c r="Y36" s="151"/>
      <c r="Z36" s="151"/>
      <c r="AA36" s="152"/>
      <c r="AB36" s="15"/>
      <c r="AC36" s="15"/>
    </row>
    <row r="37" spans="1:29" ht="15.75" thickBot="1" x14ac:dyDescent="0.3">
      <c r="A37" s="619"/>
      <c r="B37" s="405" t="s">
        <v>657</v>
      </c>
      <c r="C37" s="155" t="s">
        <v>674</v>
      </c>
      <c r="D37" s="405" t="s">
        <v>670</v>
      </c>
      <c r="E37" s="405">
        <v>1.6000000000000001E-4</v>
      </c>
      <c r="F37" s="155"/>
      <c r="G37" s="155"/>
      <c r="H37" s="155"/>
      <c r="I37" s="155"/>
      <c r="J37" s="622">
        <f>Z23</f>
        <v>21.239263721552877</v>
      </c>
      <c r="K37" s="623"/>
      <c r="L37" s="405">
        <f t="shared" si="2"/>
        <v>3.3982821954484607E-3</v>
      </c>
      <c r="M37" s="15"/>
      <c r="N37" s="15"/>
      <c r="O37" s="647"/>
      <c r="P37" s="400" t="s">
        <v>17</v>
      </c>
      <c r="Q37" s="661" t="s">
        <v>683</v>
      </c>
      <c r="R37" s="647" t="s">
        <v>614</v>
      </c>
      <c r="S37" s="647" t="s">
        <v>615</v>
      </c>
      <c r="T37" s="647" t="s">
        <v>616</v>
      </c>
      <c r="U37" s="647"/>
      <c r="V37" s="647" t="s">
        <v>617</v>
      </c>
      <c r="W37" s="647"/>
      <c r="X37" s="647" t="s">
        <v>618</v>
      </c>
      <c r="Y37" s="647"/>
      <c r="Z37" s="647" t="s">
        <v>619</v>
      </c>
      <c r="AA37" s="647"/>
      <c r="AB37" s="15"/>
      <c r="AC37" s="15"/>
    </row>
    <row r="38" spans="1:29" ht="15.75" thickBot="1" x14ac:dyDescent="0.3">
      <c r="A38" s="624" t="s">
        <v>675</v>
      </c>
      <c r="B38" s="625"/>
      <c r="C38" s="625"/>
      <c r="D38" s="625"/>
      <c r="E38" s="625"/>
      <c r="F38" s="625"/>
      <c r="G38" s="625"/>
      <c r="H38" s="625"/>
      <c r="I38" s="625"/>
      <c r="J38" s="625"/>
      <c r="K38" s="626"/>
      <c r="L38" s="156">
        <f>SUM(L35:L37)</f>
        <v>0.21721978326615737</v>
      </c>
      <c r="M38" s="15"/>
      <c r="N38" s="15"/>
      <c r="O38" s="673"/>
      <c r="P38" s="146">
        <v>5915476</v>
      </c>
      <c r="Q38" s="700"/>
      <c r="R38" s="673"/>
      <c r="S38" s="673"/>
      <c r="T38" s="400" t="s">
        <v>621</v>
      </c>
      <c r="U38" s="400" t="s">
        <v>622</v>
      </c>
      <c r="V38" s="400" t="s">
        <v>621</v>
      </c>
      <c r="W38" s="400" t="s">
        <v>622</v>
      </c>
      <c r="X38" s="673"/>
      <c r="Y38" s="673"/>
      <c r="Z38" s="673"/>
      <c r="AA38" s="673"/>
      <c r="AB38" s="15"/>
      <c r="AC38" s="15"/>
    </row>
    <row r="39" spans="1:29" ht="15.75" thickBot="1" x14ac:dyDescent="0.3">
      <c r="A39" s="627" t="s">
        <v>676</v>
      </c>
      <c r="B39" s="628"/>
      <c r="C39" s="628"/>
      <c r="D39" s="628"/>
      <c r="E39" s="628"/>
      <c r="F39" s="628"/>
      <c r="G39" s="628"/>
      <c r="H39" s="628"/>
      <c r="I39" s="628"/>
      <c r="J39" s="628"/>
      <c r="K39" s="629"/>
      <c r="L39" s="171">
        <f>L38+L20+L16+L21</f>
        <v>256.86316231371308</v>
      </c>
      <c r="M39" s="15"/>
      <c r="N39" s="15"/>
      <c r="O39" s="674" t="s">
        <v>623</v>
      </c>
      <c r="P39" s="405" t="s">
        <v>684</v>
      </c>
      <c r="Q39" s="147" t="s">
        <v>685</v>
      </c>
      <c r="R39" s="405" t="s">
        <v>119</v>
      </c>
      <c r="S39" s="405">
        <v>1</v>
      </c>
      <c r="T39" s="148">
        <v>1</v>
      </c>
      <c r="U39" s="148">
        <v>0</v>
      </c>
      <c r="V39" s="172">
        <v>132.76849999999999</v>
      </c>
      <c r="W39" s="172">
        <v>45.167999999999999</v>
      </c>
      <c r="X39" s="465"/>
      <c r="Y39" s="467"/>
      <c r="Z39" s="623">
        <f>S39*((T39*V39)+(U39*W39))</f>
        <v>132.76849999999999</v>
      </c>
      <c r="AA39" s="699"/>
      <c r="AB39" s="15"/>
      <c r="AC39" s="15"/>
    </row>
    <row r="40" spans="1:29" x14ac:dyDescent="0.25">
      <c r="A40" s="15"/>
      <c r="B40" s="144"/>
      <c r="C40" s="15"/>
      <c r="D40" s="15"/>
      <c r="E40" s="144"/>
      <c r="F40" s="15"/>
      <c r="G40" s="15"/>
      <c r="H40" s="15"/>
      <c r="I40" s="15"/>
      <c r="J40" s="15"/>
      <c r="K40" s="15"/>
      <c r="L40" s="15"/>
      <c r="M40" s="15"/>
      <c r="N40" s="15"/>
      <c r="O40" s="649"/>
      <c r="P40" s="405"/>
      <c r="Q40" s="149"/>
      <c r="R40" s="405"/>
      <c r="S40" s="405"/>
      <c r="T40" s="148"/>
      <c r="U40" s="148"/>
      <c r="V40" s="405"/>
      <c r="W40" s="405"/>
      <c r="X40" s="465"/>
      <c r="Y40" s="467"/>
      <c r="Z40" s="623">
        <f>S40*((T40*V40)+(U40*W40))</f>
        <v>0</v>
      </c>
      <c r="AA40" s="699"/>
      <c r="AB40" s="15"/>
      <c r="AC40" s="15"/>
    </row>
    <row r="41" spans="1:29" x14ac:dyDescent="0.25">
      <c r="A41" s="15"/>
      <c r="B41" s="144"/>
      <c r="C41" s="15"/>
      <c r="D41" s="15"/>
      <c r="E41" s="144"/>
      <c r="F41" s="15"/>
      <c r="G41" s="15"/>
      <c r="H41" s="15"/>
      <c r="I41" s="15"/>
      <c r="J41" s="15"/>
      <c r="K41" s="15"/>
      <c r="L41" s="15"/>
      <c r="M41" s="15"/>
      <c r="N41" s="15"/>
      <c r="O41" s="637" t="s">
        <v>634</v>
      </c>
      <c r="P41" s="466"/>
      <c r="Q41" s="466"/>
      <c r="R41" s="466"/>
      <c r="S41" s="466"/>
      <c r="T41" s="466"/>
      <c r="U41" s="466"/>
      <c r="V41" s="466"/>
      <c r="W41" s="466"/>
      <c r="X41" s="466"/>
      <c r="Y41" s="467"/>
      <c r="Z41" s="694">
        <f>SUM(Z39:AA40)</f>
        <v>132.76849999999999</v>
      </c>
      <c r="AA41" s="698"/>
      <c r="AB41" s="15"/>
      <c r="AC41" s="15"/>
    </row>
    <row r="42" spans="1:29" ht="15.75" thickBot="1" x14ac:dyDescent="0.3">
      <c r="A42" s="15"/>
      <c r="B42" s="144"/>
      <c r="C42" s="15"/>
      <c r="D42" s="15"/>
      <c r="E42" s="144"/>
      <c r="F42" s="15"/>
      <c r="G42" s="15"/>
      <c r="H42" s="15"/>
      <c r="I42" s="15"/>
      <c r="J42" s="15"/>
      <c r="K42" s="15"/>
      <c r="L42" s="15"/>
      <c r="M42" s="15"/>
      <c r="N42" s="15"/>
      <c r="O42" s="173"/>
      <c r="P42" s="405" t="s">
        <v>637</v>
      </c>
      <c r="Q42" s="147" t="s">
        <v>638</v>
      </c>
      <c r="R42" s="405" t="s">
        <v>119</v>
      </c>
      <c r="S42" s="405">
        <v>10</v>
      </c>
      <c r="T42" s="148"/>
      <c r="U42" s="148"/>
      <c r="V42" s="405"/>
      <c r="W42" s="405"/>
      <c r="X42" s="573">
        <v>13.818</v>
      </c>
      <c r="Y42" s="574"/>
      <c r="Z42" s="623">
        <f>S42*X42</f>
        <v>138.18</v>
      </c>
      <c r="AA42" s="699"/>
      <c r="AB42" s="15"/>
      <c r="AC42" s="15"/>
    </row>
    <row r="43" spans="1:29" ht="15.75" thickBot="1" x14ac:dyDescent="0.3">
      <c r="A43" s="647" t="s">
        <v>332</v>
      </c>
      <c r="B43" s="400" t="s">
        <v>17</v>
      </c>
      <c r="C43" s="661" t="s">
        <v>686</v>
      </c>
      <c r="D43" s="647" t="s">
        <v>614</v>
      </c>
      <c r="E43" s="647" t="s">
        <v>615</v>
      </c>
      <c r="F43" s="647" t="s">
        <v>616</v>
      </c>
      <c r="G43" s="647"/>
      <c r="H43" s="647" t="s">
        <v>617</v>
      </c>
      <c r="I43" s="647"/>
      <c r="J43" s="647" t="s">
        <v>618</v>
      </c>
      <c r="K43" s="647"/>
      <c r="L43" s="647" t="s">
        <v>619</v>
      </c>
      <c r="M43" s="15"/>
      <c r="N43" s="15"/>
      <c r="O43" s="174"/>
      <c r="P43" s="405"/>
      <c r="Q43" s="147"/>
      <c r="R43" s="405"/>
      <c r="S43" s="405"/>
      <c r="T43" s="148"/>
      <c r="U43" s="148"/>
      <c r="V43" s="405"/>
      <c r="W43" s="405"/>
      <c r="X43" s="465"/>
      <c r="Y43" s="467"/>
      <c r="Z43" s="623"/>
      <c r="AA43" s="699"/>
      <c r="AB43" s="15"/>
      <c r="AC43" s="15"/>
    </row>
    <row r="44" spans="1:29" x14ac:dyDescent="0.25">
      <c r="A44" s="673"/>
      <c r="B44" s="146">
        <v>5213852</v>
      </c>
      <c r="C44" s="678"/>
      <c r="D44" s="673"/>
      <c r="E44" s="673"/>
      <c r="F44" s="400" t="s">
        <v>621</v>
      </c>
      <c r="G44" s="400" t="s">
        <v>622</v>
      </c>
      <c r="H44" s="400" t="s">
        <v>621</v>
      </c>
      <c r="I44" s="400" t="s">
        <v>622</v>
      </c>
      <c r="J44" s="673"/>
      <c r="K44" s="673"/>
      <c r="L44" s="673"/>
      <c r="M44" s="15"/>
      <c r="N44" s="15"/>
      <c r="O44" s="637" t="s">
        <v>641</v>
      </c>
      <c r="P44" s="466"/>
      <c r="Q44" s="466"/>
      <c r="R44" s="466"/>
      <c r="S44" s="466"/>
      <c r="T44" s="466"/>
      <c r="U44" s="466"/>
      <c r="V44" s="466"/>
      <c r="W44" s="466"/>
      <c r="X44" s="466"/>
      <c r="Y44" s="467"/>
      <c r="Z44" s="694">
        <f>SUM(Z42:AA43)</f>
        <v>138.18</v>
      </c>
      <c r="AA44" s="698"/>
      <c r="AB44" s="15"/>
      <c r="AC44" s="15"/>
    </row>
    <row r="45" spans="1:29" x14ac:dyDescent="0.25">
      <c r="A45" s="674" t="s">
        <v>623</v>
      </c>
      <c r="B45" s="405" t="s">
        <v>650</v>
      </c>
      <c r="C45" s="147" t="s">
        <v>687</v>
      </c>
      <c r="D45" s="405" t="s">
        <v>119</v>
      </c>
      <c r="E45" s="405">
        <v>1</v>
      </c>
      <c r="F45" s="148">
        <v>0.3</v>
      </c>
      <c r="G45" s="148">
        <v>0.7</v>
      </c>
      <c r="H45" s="407">
        <v>103.3853</v>
      </c>
      <c r="I45" s="407">
        <v>35.882399999999997</v>
      </c>
      <c r="J45" s="465"/>
      <c r="K45" s="467"/>
      <c r="L45" s="175">
        <f>E45*((F45*H45)+(G45*I45))</f>
        <v>56.133269999999996</v>
      </c>
      <c r="M45" s="15"/>
      <c r="N45" s="15"/>
      <c r="O45" s="637" t="s">
        <v>644</v>
      </c>
      <c r="P45" s="544"/>
      <c r="Q45" s="544"/>
      <c r="R45" s="544"/>
      <c r="S45" s="544"/>
      <c r="T45" s="544"/>
      <c r="U45" s="544"/>
      <c r="V45" s="544"/>
      <c r="W45" s="544"/>
      <c r="X45" s="544"/>
      <c r="Y45" s="545"/>
      <c r="Z45" s="694">
        <f>Z44+Z41</f>
        <v>270.94849999999997</v>
      </c>
      <c r="AA45" s="695"/>
      <c r="AB45" s="15"/>
      <c r="AC45" s="15"/>
    </row>
    <row r="46" spans="1:29" ht="15.75" thickBot="1" x14ac:dyDescent="0.3">
      <c r="A46" s="648"/>
      <c r="B46" s="405"/>
      <c r="C46" s="147"/>
      <c r="D46" s="405"/>
      <c r="E46" s="405"/>
      <c r="F46" s="148"/>
      <c r="G46" s="148"/>
      <c r="H46" s="405"/>
      <c r="I46" s="405"/>
      <c r="J46" s="465"/>
      <c r="K46" s="467"/>
      <c r="L46" s="175">
        <f>E46*((F46*H46)+(G46*I46))</f>
        <v>0</v>
      </c>
      <c r="M46" s="15"/>
      <c r="N46" s="15"/>
      <c r="O46" s="624" t="s">
        <v>647</v>
      </c>
      <c r="P46" s="638"/>
      <c r="Q46" s="638"/>
      <c r="R46" s="638"/>
      <c r="S46" s="638"/>
      <c r="T46" s="638"/>
      <c r="U46" s="638"/>
      <c r="V46" s="638"/>
      <c r="W46" s="638"/>
      <c r="X46" s="638"/>
      <c r="Y46" s="639"/>
      <c r="Z46" s="696">
        <f>Z45/6.04</f>
        <v>44.859023178807938</v>
      </c>
      <c r="AA46" s="697"/>
      <c r="AB46" s="15"/>
      <c r="AC46" s="15"/>
    </row>
    <row r="47" spans="1:29" x14ac:dyDescent="0.25">
      <c r="A47" s="648"/>
      <c r="B47" s="405"/>
      <c r="C47" s="147"/>
      <c r="D47" s="405"/>
      <c r="E47" s="405"/>
      <c r="F47" s="148"/>
      <c r="G47" s="148"/>
      <c r="H47" s="405"/>
      <c r="I47" s="405"/>
      <c r="J47" s="465"/>
      <c r="K47" s="467"/>
      <c r="L47" s="175">
        <f>E47*((F47*H47)+(G47*I47))</f>
        <v>0</v>
      </c>
      <c r="M47" s="15"/>
      <c r="N47" s="15"/>
      <c r="O47" s="176"/>
      <c r="P47" s="177"/>
      <c r="Q47" s="177"/>
      <c r="R47" s="177"/>
      <c r="S47" s="177"/>
      <c r="T47" s="177"/>
      <c r="U47" s="177"/>
      <c r="V47" s="177"/>
      <c r="W47" s="177"/>
      <c r="X47" s="177"/>
      <c r="Y47" s="177"/>
      <c r="Z47" s="178"/>
      <c r="AA47" s="179"/>
      <c r="AB47" s="15"/>
      <c r="AC47" s="15"/>
    </row>
    <row r="48" spans="1:29" x14ac:dyDescent="0.25">
      <c r="A48" s="648"/>
      <c r="B48" s="405"/>
      <c r="C48" s="147"/>
      <c r="D48" s="405"/>
      <c r="E48" s="405"/>
      <c r="F48" s="148"/>
      <c r="G48" s="148"/>
      <c r="H48" s="405"/>
      <c r="I48" s="405"/>
      <c r="J48" s="465"/>
      <c r="K48" s="467"/>
      <c r="L48" s="175">
        <f>E48*((F48*H48)+(G48*I48))</f>
        <v>0</v>
      </c>
      <c r="M48" s="15"/>
      <c r="N48" s="15"/>
      <c r="O48" s="176"/>
      <c r="P48" s="177"/>
      <c r="Q48" s="177"/>
      <c r="R48" s="177"/>
      <c r="S48" s="177"/>
      <c r="T48" s="177"/>
      <c r="U48" s="177"/>
      <c r="V48" s="177"/>
      <c r="W48" s="177"/>
      <c r="X48" s="177"/>
      <c r="Y48" s="177"/>
      <c r="Z48" s="178"/>
      <c r="AA48" s="179"/>
      <c r="AB48" s="15"/>
      <c r="AC48" s="15"/>
    </row>
    <row r="49" spans="1:29" ht="15.75" thickBot="1" x14ac:dyDescent="0.3">
      <c r="A49" s="649"/>
      <c r="B49" s="405"/>
      <c r="C49" s="147"/>
      <c r="D49" s="405"/>
      <c r="E49" s="405"/>
      <c r="F49" s="148"/>
      <c r="G49" s="148"/>
      <c r="H49" s="405"/>
      <c r="I49" s="405"/>
      <c r="J49" s="465"/>
      <c r="K49" s="467"/>
      <c r="L49" s="175">
        <f>E49*((F49*H49)+(G49*I49))</f>
        <v>0</v>
      </c>
      <c r="M49" s="15"/>
      <c r="N49" s="15"/>
      <c r="O49" s="150"/>
      <c r="P49" s="151"/>
      <c r="Q49" s="151"/>
      <c r="R49" s="151"/>
      <c r="S49" s="151"/>
      <c r="T49" s="151"/>
      <c r="U49" s="151"/>
      <c r="V49" s="151"/>
      <c r="W49" s="151"/>
      <c r="X49" s="151"/>
      <c r="Y49" s="151"/>
      <c r="Z49" s="151"/>
      <c r="AA49" s="152"/>
      <c r="AB49" s="15"/>
      <c r="AC49" s="15"/>
    </row>
    <row r="50" spans="1:29" ht="15.75" thickBot="1" x14ac:dyDescent="0.3">
      <c r="A50" s="637" t="s">
        <v>634</v>
      </c>
      <c r="B50" s="466"/>
      <c r="C50" s="466"/>
      <c r="D50" s="466"/>
      <c r="E50" s="466"/>
      <c r="F50" s="466"/>
      <c r="G50" s="466"/>
      <c r="H50" s="466"/>
      <c r="I50" s="466"/>
      <c r="J50" s="466"/>
      <c r="K50" s="467"/>
      <c r="L50" s="409">
        <f>SUM(L45:L49)</f>
        <v>56.133269999999996</v>
      </c>
      <c r="M50" s="15"/>
      <c r="N50" s="15"/>
      <c r="O50" s="647"/>
      <c r="P50" s="400" t="s">
        <v>17</v>
      </c>
      <c r="Q50" s="661" t="s">
        <v>688</v>
      </c>
      <c r="R50" s="647" t="s">
        <v>614</v>
      </c>
      <c r="S50" s="647" t="s">
        <v>615</v>
      </c>
      <c r="T50" s="647" t="s">
        <v>616</v>
      </c>
      <c r="U50" s="647"/>
      <c r="V50" s="647" t="s">
        <v>617</v>
      </c>
      <c r="W50" s="647"/>
      <c r="X50" s="647" t="s">
        <v>618</v>
      </c>
      <c r="Y50" s="647"/>
      <c r="Z50" s="647" t="s">
        <v>619</v>
      </c>
      <c r="AA50" s="647"/>
      <c r="AB50" s="15"/>
      <c r="AC50" s="15"/>
    </row>
    <row r="51" spans="1:29" x14ac:dyDescent="0.25">
      <c r="A51" s="652" t="s">
        <v>403</v>
      </c>
      <c r="B51" s="405" t="s">
        <v>648</v>
      </c>
      <c r="C51" s="147" t="s">
        <v>649</v>
      </c>
      <c r="D51" s="405" t="s">
        <v>119</v>
      </c>
      <c r="E51" s="148">
        <v>1</v>
      </c>
      <c r="F51" s="405"/>
      <c r="G51" s="405"/>
      <c r="H51" s="405"/>
      <c r="I51" s="405"/>
      <c r="J51" s="573">
        <v>16.944400000000002</v>
      </c>
      <c r="K51" s="574"/>
      <c r="L51" s="175">
        <f>E51*J51</f>
        <v>16.944400000000002</v>
      </c>
      <c r="M51" s="15"/>
      <c r="N51" s="15"/>
      <c r="O51" s="673"/>
      <c r="P51" s="146">
        <v>5914647</v>
      </c>
      <c r="Q51" s="700"/>
      <c r="R51" s="673"/>
      <c r="S51" s="673"/>
      <c r="T51" s="400" t="s">
        <v>621</v>
      </c>
      <c r="U51" s="400" t="s">
        <v>622</v>
      </c>
      <c r="V51" s="400" t="s">
        <v>621</v>
      </c>
      <c r="W51" s="400" t="s">
        <v>622</v>
      </c>
      <c r="X51" s="673"/>
      <c r="Y51" s="673"/>
      <c r="Z51" s="673"/>
      <c r="AA51" s="673"/>
      <c r="AB51" s="15"/>
      <c r="AC51" s="15"/>
    </row>
    <row r="52" spans="1:29" x14ac:dyDescent="0.25">
      <c r="A52" s="641"/>
      <c r="B52" s="405" t="s">
        <v>637</v>
      </c>
      <c r="C52" s="147" t="s">
        <v>638</v>
      </c>
      <c r="D52" s="405" t="s">
        <v>119</v>
      </c>
      <c r="E52" s="148">
        <v>1</v>
      </c>
      <c r="F52" s="405"/>
      <c r="G52" s="405"/>
      <c r="H52" s="405"/>
      <c r="I52" s="405"/>
      <c r="J52" s="573">
        <v>13.818</v>
      </c>
      <c r="K52" s="574"/>
      <c r="L52" s="175">
        <f>E52*J52</f>
        <v>13.818</v>
      </c>
      <c r="M52" s="15"/>
      <c r="N52" s="15"/>
      <c r="O52" s="674" t="s">
        <v>623</v>
      </c>
      <c r="P52" s="405" t="s">
        <v>689</v>
      </c>
      <c r="Q52" s="147" t="s">
        <v>690</v>
      </c>
      <c r="R52" s="405" t="s">
        <v>119</v>
      </c>
      <c r="S52" s="405">
        <v>3</v>
      </c>
      <c r="T52" s="148">
        <v>0.82</v>
      </c>
      <c r="U52" s="148">
        <v>0.18</v>
      </c>
      <c r="V52" s="180">
        <v>178.60900000000001</v>
      </c>
      <c r="W52" s="180">
        <v>50.0276</v>
      </c>
      <c r="X52" s="465"/>
      <c r="Y52" s="467"/>
      <c r="Z52" s="623">
        <f>S52*((T52*V52)+(U52*W52))</f>
        <v>466.39304400000003</v>
      </c>
      <c r="AA52" s="699"/>
      <c r="AB52" s="15"/>
      <c r="AC52" s="15"/>
    </row>
    <row r="53" spans="1:29" x14ac:dyDescent="0.25">
      <c r="A53" s="641"/>
      <c r="B53" s="405"/>
      <c r="C53" s="147"/>
      <c r="D53" s="405"/>
      <c r="E53" s="148"/>
      <c r="F53" s="405"/>
      <c r="G53" s="405"/>
      <c r="H53" s="405"/>
      <c r="I53" s="405"/>
      <c r="J53" s="465"/>
      <c r="K53" s="467"/>
      <c r="L53" s="175">
        <f>E53*J53</f>
        <v>0</v>
      </c>
      <c r="M53" s="15"/>
      <c r="N53" s="15"/>
      <c r="O53" s="649"/>
      <c r="P53" s="405"/>
      <c r="Q53" s="149"/>
      <c r="R53" s="405"/>
      <c r="S53" s="405"/>
      <c r="T53" s="148"/>
      <c r="U53" s="148"/>
      <c r="V53" s="405"/>
      <c r="W53" s="405"/>
      <c r="X53" s="465"/>
      <c r="Y53" s="467"/>
      <c r="Z53" s="623">
        <f>S53*((T53*V53)+(U53*W53))</f>
        <v>0</v>
      </c>
      <c r="AA53" s="699"/>
      <c r="AB53" s="15"/>
      <c r="AC53" s="15"/>
    </row>
    <row r="54" spans="1:29" x14ac:dyDescent="0.25">
      <c r="A54" s="642"/>
      <c r="B54" s="405"/>
      <c r="C54" s="147"/>
      <c r="D54" s="405"/>
      <c r="E54" s="148"/>
      <c r="F54" s="405"/>
      <c r="G54" s="405"/>
      <c r="H54" s="405"/>
      <c r="I54" s="405"/>
      <c r="J54" s="465"/>
      <c r="K54" s="467"/>
      <c r="L54" s="175">
        <f>E54*J54</f>
        <v>0</v>
      </c>
      <c r="M54" s="15"/>
      <c r="N54" s="15"/>
      <c r="O54" s="637" t="s">
        <v>634</v>
      </c>
      <c r="P54" s="466"/>
      <c r="Q54" s="466"/>
      <c r="R54" s="466"/>
      <c r="S54" s="466"/>
      <c r="T54" s="466"/>
      <c r="U54" s="466"/>
      <c r="V54" s="466"/>
      <c r="W54" s="466"/>
      <c r="X54" s="466"/>
      <c r="Y54" s="467"/>
      <c r="Z54" s="694">
        <f>SUM(Z52:AA53)</f>
        <v>466.39304400000003</v>
      </c>
      <c r="AA54" s="698"/>
      <c r="AB54" s="15"/>
      <c r="AC54" s="15"/>
    </row>
    <row r="55" spans="1:29" x14ac:dyDescent="0.25">
      <c r="A55" s="637" t="s">
        <v>641</v>
      </c>
      <c r="B55" s="466"/>
      <c r="C55" s="466"/>
      <c r="D55" s="466"/>
      <c r="E55" s="466"/>
      <c r="F55" s="466"/>
      <c r="G55" s="466"/>
      <c r="H55" s="466"/>
      <c r="I55" s="466"/>
      <c r="J55" s="466"/>
      <c r="K55" s="467"/>
      <c r="L55" s="409">
        <f>SUM(L51:L54)</f>
        <v>30.7624</v>
      </c>
      <c r="M55" s="15"/>
      <c r="N55" s="15"/>
      <c r="O55" s="173"/>
      <c r="P55" s="405"/>
      <c r="Q55" s="147"/>
      <c r="R55" s="405"/>
      <c r="S55" s="405"/>
      <c r="T55" s="148"/>
      <c r="U55" s="148"/>
      <c r="V55" s="405"/>
      <c r="W55" s="405"/>
      <c r="X55" s="465"/>
      <c r="Y55" s="467"/>
      <c r="Z55" s="623">
        <f>S55*X55</f>
        <v>0</v>
      </c>
      <c r="AA55" s="699"/>
      <c r="AB55" s="15"/>
      <c r="AC55" s="15"/>
    </row>
    <row r="56" spans="1:29" x14ac:dyDescent="0.25">
      <c r="A56" s="637" t="s">
        <v>644</v>
      </c>
      <c r="B56" s="544"/>
      <c r="C56" s="544"/>
      <c r="D56" s="544"/>
      <c r="E56" s="544"/>
      <c r="F56" s="544"/>
      <c r="G56" s="544"/>
      <c r="H56" s="544"/>
      <c r="I56" s="544"/>
      <c r="J56" s="544"/>
      <c r="K56" s="545"/>
      <c r="L56" s="409">
        <f>L55+L50</f>
        <v>86.895669999999996</v>
      </c>
      <c r="M56" s="15"/>
      <c r="N56" s="15"/>
      <c r="O56" s="174"/>
      <c r="P56" s="405"/>
      <c r="Q56" s="147"/>
      <c r="R56" s="405"/>
      <c r="S56" s="405"/>
      <c r="T56" s="148"/>
      <c r="U56" s="148"/>
      <c r="V56" s="405"/>
      <c r="W56" s="405"/>
      <c r="X56" s="465"/>
      <c r="Y56" s="467"/>
      <c r="Z56" s="623"/>
      <c r="AA56" s="699"/>
      <c r="AB56" s="15"/>
      <c r="AC56" s="15"/>
    </row>
    <row r="57" spans="1:29" ht="15.75" thickBot="1" x14ac:dyDescent="0.3">
      <c r="A57" s="624" t="s">
        <v>647</v>
      </c>
      <c r="B57" s="638"/>
      <c r="C57" s="638"/>
      <c r="D57" s="638"/>
      <c r="E57" s="638"/>
      <c r="F57" s="638"/>
      <c r="G57" s="638"/>
      <c r="H57" s="638"/>
      <c r="I57" s="638"/>
      <c r="J57" s="638"/>
      <c r="K57" s="639"/>
      <c r="L57" s="181">
        <f>L56/4.2</f>
        <v>20.689445238095235</v>
      </c>
      <c r="M57" s="15"/>
      <c r="N57" s="15"/>
      <c r="O57" s="637" t="s">
        <v>641</v>
      </c>
      <c r="P57" s="466"/>
      <c r="Q57" s="466"/>
      <c r="R57" s="466"/>
      <c r="S57" s="466"/>
      <c r="T57" s="466"/>
      <c r="U57" s="466"/>
      <c r="V57" s="466"/>
      <c r="W57" s="466"/>
      <c r="X57" s="466"/>
      <c r="Y57" s="467"/>
      <c r="Z57" s="694">
        <f>SUM(Z55:AA56)</f>
        <v>0</v>
      </c>
      <c r="AA57" s="698"/>
      <c r="AB57" s="15"/>
      <c r="AC57" s="15"/>
    </row>
    <row r="58" spans="1:29" ht="15.75" thickBot="1" x14ac:dyDescent="0.3">
      <c r="A58" s="640" t="s">
        <v>652</v>
      </c>
      <c r="B58" s="153" t="s">
        <v>691</v>
      </c>
      <c r="C58" s="153" t="s">
        <v>692</v>
      </c>
      <c r="D58" s="404" t="s">
        <v>118</v>
      </c>
      <c r="E58" s="153">
        <v>1.0581199999999999</v>
      </c>
      <c r="F58" s="153"/>
      <c r="G58" s="153"/>
      <c r="H58" s="153"/>
      <c r="I58" s="153"/>
      <c r="J58" s="606">
        <v>5.4341999999999997</v>
      </c>
      <c r="K58" s="607"/>
      <c r="L58" s="182">
        <f>E58*J58</f>
        <v>5.7500357039999992</v>
      </c>
      <c r="M58" s="15"/>
      <c r="N58" s="15"/>
      <c r="O58" s="637" t="s">
        <v>644</v>
      </c>
      <c r="P58" s="544"/>
      <c r="Q58" s="544"/>
      <c r="R58" s="544"/>
      <c r="S58" s="544"/>
      <c r="T58" s="544"/>
      <c r="U58" s="544"/>
      <c r="V58" s="544"/>
      <c r="W58" s="544"/>
      <c r="X58" s="544"/>
      <c r="Y58" s="545"/>
      <c r="Z58" s="694">
        <f>Z57+Z54</f>
        <v>466.39304400000003</v>
      </c>
      <c r="AA58" s="695"/>
      <c r="AB58" s="15"/>
      <c r="AC58" s="15"/>
    </row>
    <row r="59" spans="1:29" ht="15.75" thickBot="1" x14ac:dyDescent="0.3">
      <c r="A59" s="641"/>
      <c r="B59" s="155" t="s">
        <v>693</v>
      </c>
      <c r="C59" s="155" t="s">
        <v>694</v>
      </c>
      <c r="D59" s="404" t="s">
        <v>118</v>
      </c>
      <c r="E59" s="155">
        <v>14.13</v>
      </c>
      <c r="F59" s="155"/>
      <c r="G59" s="155"/>
      <c r="H59" s="155"/>
      <c r="I59" s="155"/>
      <c r="J59" s="573">
        <v>14.938000000000001</v>
      </c>
      <c r="K59" s="574"/>
      <c r="L59" s="175">
        <f t="shared" ref="L59:L60" si="3">E59*J59</f>
        <v>211.07394000000002</v>
      </c>
      <c r="M59" s="15"/>
      <c r="N59" s="15"/>
      <c r="O59" s="624" t="s">
        <v>647</v>
      </c>
      <c r="P59" s="638"/>
      <c r="Q59" s="638"/>
      <c r="R59" s="638"/>
      <c r="S59" s="638"/>
      <c r="T59" s="638"/>
      <c r="U59" s="638"/>
      <c r="V59" s="638"/>
      <c r="W59" s="638"/>
      <c r="X59" s="638"/>
      <c r="Y59" s="639"/>
      <c r="Z59" s="696">
        <f>Z58/443.72</f>
        <v>1.0510976381501849</v>
      </c>
      <c r="AA59" s="697"/>
      <c r="AB59" s="15"/>
      <c r="AC59" s="15"/>
    </row>
    <row r="60" spans="1:29" x14ac:dyDescent="0.25">
      <c r="A60" s="642"/>
      <c r="B60" s="155"/>
      <c r="C60" s="155"/>
      <c r="D60" s="405"/>
      <c r="E60" s="155"/>
      <c r="F60" s="155"/>
      <c r="G60" s="155"/>
      <c r="H60" s="155"/>
      <c r="I60" s="155"/>
      <c r="J60" s="465"/>
      <c r="K60" s="467"/>
      <c r="L60" s="175">
        <f t="shared" si="3"/>
        <v>0</v>
      </c>
      <c r="M60" s="15"/>
      <c r="N60" s="15"/>
      <c r="O60" s="150"/>
      <c r="P60" s="151"/>
      <c r="Q60" s="151"/>
      <c r="R60" s="151"/>
      <c r="S60" s="151"/>
      <c r="T60" s="151"/>
      <c r="U60" s="151"/>
      <c r="V60" s="151"/>
      <c r="W60" s="151"/>
      <c r="X60" s="151"/>
      <c r="Y60" s="151"/>
      <c r="Z60" s="151"/>
      <c r="AA60" s="152"/>
      <c r="AB60" s="15"/>
      <c r="AC60" s="15"/>
    </row>
    <row r="61" spans="1:29" ht="15.75" thickBot="1" x14ac:dyDescent="0.3">
      <c r="A61" s="624" t="s">
        <v>659</v>
      </c>
      <c r="B61" s="625"/>
      <c r="C61" s="625"/>
      <c r="D61" s="625"/>
      <c r="E61" s="625"/>
      <c r="F61" s="625"/>
      <c r="G61" s="625"/>
      <c r="H61" s="625"/>
      <c r="I61" s="625"/>
      <c r="J61" s="625"/>
      <c r="K61" s="626"/>
      <c r="L61" s="181">
        <f>SUM(L58:L60)</f>
        <v>216.82397570400002</v>
      </c>
      <c r="M61" s="15"/>
      <c r="N61" s="15"/>
      <c r="O61" s="150"/>
      <c r="P61" s="151"/>
      <c r="Q61" s="151"/>
      <c r="R61" s="151"/>
      <c r="S61" s="151"/>
      <c r="T61" s="151"/>
      <c r="U61" s="151"/>
      <c r="V61" s="151"/>
      <c r="W61" s="151"/>
      <c r="X61" s="151"/>
      <c r="Y61" s="151"/>
      <c r="Z61" s="151"/>
      <c r="AA61" s="152"/>
      <c r="AB61" s="15"/>
      <c r="AC61" s="15"/>
    </row>
    <row r="62" spans="1:29" ht="30.75" thickBot="1" x14ac:dyDescent="0.3">
      <c r="A62" s="157" t="s">
        <v>660</v>
      </c>
      <c r="B62" s="410">
        <v>1107892</v>
      </c>
      <c r="C62" s="158" t="s">
        <v>695</v>
      </c>
      <c r="D62" s="410" t="s">
        <v>19</v>
      </c>
      <c r="E62" s="160">
        <v>3.5999999999999997E-2</v>
      </c>
      <c r="F62" s="160"/>
      <c r="G62" s="160"/>
      <c r="H62" s="160"/>
      <c r="I62" s="160"/>
      <c r="J62" s="670">
        <f>L84</f>
        <v>299.14386842721279</v>
      </c>
      <c r="K62" s="671"/>
      <c r="L62" s="183">
        <f>J62*E62</f>
        <v>10.769179263379661</v>
      </c>
      <c r="M62" s="15"/>
      <c r="N62" s="15"/>
      <c r="O62" s="150"/>
      <c r="P62" s="151"/>
      <c r="Q62" s="151"/>
      <c r="R62" s="151"/>
      <c r="S62" s="151"/>
      <c r="T62" s="151"/>
      <c r="U62" s="151"/>
      <c r="V62" s="151"/>
      <c r="W62" s="151"/>
      <c r="X62" s="151"/>
      <c r="Y62" s="151"/>
      <c r="Z62" s="151"/>
      <c r="AA62" s="152"/>
      <c r="AB62" s="15"/>
      <c r="AC62" s="15"/>
    </row>
    <row r="63" spans="1:29" ht="15.75" thickBot="1" x14ac:dyDescent="0.3">
      <c r="A63" s="672" t="s">
        <v>623</v>
      </c>
      <c r="B63" s="165" t="s">
        <v>696</v>
      </c>
      <c r="C63" s="162" t="s">
        <v>697</v>
      </c>
      <c r="D63" s="406" t="s">
        <v>119</v>
      </c>
      <c r="E63" s="164">
        <v>1</v>
      </c>
      <c r="F63" s="164">
        <v>0.13</v>
      </c>
      <c r="G63" s="164">
        <v>0.87</v>
      </c>
      <c r="H63" s="184">
        <v>0.49180000000000001</v>
      </c>
      <c r="I63" s="184">
        <v>0.33</v>
      </c>
      <c r="J63" s="614"/>
      <c r="K63" s="614"/>
      <c r="L63" s="185">
        <f>E63*((F63*H63)+(G63*I63))</f>
        <v>0.35103400000000001</v>
      </c>
      <c r="M63" s="15"/>
      <c r="N63" s="15"/>
      <c r="O63" s="647"/>
      <c r="P63" s="400" t="s">
        <v>17</v>
      </c>
      <c r="Q63" s="661" t="s">
        <v>688</v>
      </c>
      <c r="R63" s="647" t="s">
        <v>614</v>
      </c>
      <c r="S63" s="647" t="s">
        <v>615</v>
      </c>
      <c r="T63" s="647" t="s">
        <v>616</v>
      </c>
      <c r="U63" s="647"/>
      <c r="V63" s="647" t="s">
        <v>617</v>
      </c>
      <c r="W63" s="647"/>
      <c r="X63" s="647" t="s">
        <v>618</v>
      </c>
      <c r="Y63" s="647"/>
      <c r="Z63" s="647" t="s">
        <v>619</v>
      </c>
      <c r="AA63" s="647"/>
      <c r="AB63" s="15"/>
      <c r="AC63" s="15"/>
    </row>
    <row r="64" spans="1:29" x14ac:dyDescent="0.25">
      <c r="A64" s="604"/>
      <c r="B64" s="165" t="s">
        <v>698</v>
      </c>
      <c r="C64" s="165" t="s">
        <v>699</v>
      </c>
      <c r="D64" s="406" t="s">
        <v>119</v>
      </c>
      <c r="E64" s="164">
        <v>1</v>
      </c>
      <c r="F64" s="164">
        <v>1</v>
      </c>
      <c r="G64" s="164">
        <v>0</v>
      </c>
      <c r="H64" s="184">
        <v>31.085899999999999</v>
      </c>
      <c r="I64" s="184">
        <v>22.34</v>
      </c>
      <c r="J64" s="614"/>
      <c r="K64" s="614"/>
      <c r="L64" s="185">
        <f>E64*((F64*H64)+(G64*I64))</f>
        <v>31.085899999999999</v>
      </c>
      <c r="M64" s="15"/>
      <c r="N64" s="15"/>
      <c r="O64" s="673"/>
      <c r="P64" s="146">
        <v>5914655</v>
      </c>
      <c r="Q64" s="700"/>
      <c r="R64" s="673"/>
      <c r="S64" s="673"/>
      <c r="T64" s="400" t="s">
        <v>621</v>
      </c>
      <c r="U64" s="400" t="s">
        <v>622</v>
      </c>
      <c r="V64" s="400" t="s">
        <v>621</v>
      </c>
      <c r="W64" s="400" t="s">
        <v>622</v>
      </c>
      <c r="X64" s="673"/>
      <c r="Y64" s="673"/>
      <c r="Z64" s="673"/>
      <c r="AA64" s="673"/>
      <c r="AB64" s="15"/>
      <c r="AC64" s="15"/>
    </row>
    <row r="65" spans="1:29" x14ac:dyDescent="0.25">
      <c r="A65" s="604"/>
      <c r="B65" s="165" t="s">
        <v>700</v>
      </c>
      <c r="C65" s="165" t="s">
        <v>701</v>
      </c>
      <c r="D65" s="406" t="s">
        <v>119</v>
      </c>
      <c r="E65" s="164">
        <v>4</v>
      </c>
      <c r="F65" s="164">
        <v>0.95</v>
      </c>
      <c r="G65" s="164">
        <v>0.05</v>
      </c>
      <c r="H65" s="184">
        <v>0.28499999999999998</v>
      </c>
      <c r="I65" s="184">
        <v>0.19370000000000001</v>
      </c>
      <c r="J65" s="614"/>
      <c r="K65" s="614"/>
      <c r="L65" s="185">
        <f>E65*((F65*H65)+(G65*I65))</f>
        <v>1.12174</v>
      </c>
      <c r="M65" s="15"/>
      <c r="N65" s="15"/>
      <c r="O65" s="674" t="s">
        <v>623</v>
      </c>
      <c r="P65" s="405" t="s">
        <v>626</v>
      </c>
      <c r="Q65" s="147" t="s">
        <v>702</v>
      </c>
      <c r="R65" s="405" t="s">
        <v>119</v>
      </c>
      <c r="S65" s="405">
        <v>1</v>
      </c>
      <c r="T65" s="405">
        <v>1</v>
      </c>
      <c r="U65" s="148">
        <v>0</v>
      </c>
      <c r="V65" s="407">
        <v>153.3793</v>
      </c>
      <c r="W65" s="407">
        <v>43.225700000000003</v>
      </c>
      <c r="X65" s="465"/>
      <c r="Y65" s="467"/>
      <c r="Z65" s="623">
        <f>S65*((T65*V65)+(U65*W65))</f>
        <v>153.3793</v>
      </c>
      <c r="AA65" s="699"/>
      <c r="AB65" s="15"/>
      <c r="AC65" s="15"/>
    </row>
    <row r="66" spans="1:29" x14ac:dyDescent="0.25">
      <c r="A66" s="605"/>
      <c r="B66" s="165" t="s">
        <v>703</v>
      </c>
      <c r="C66" s="165" t="s">
        <v>704</v>
      </c>
      <c r="D66" s="406" t="s">
        <v>119</v>
      </c>
      <c r="E66" s="164">
        <v>3</v>
      </c>
      <c r="F66" s="164">
        <v>0.37</v>
      </c>
      <c r="G66" s="164">
        <v>0.63</v>
      </c>
      <c r="H66" s="184">
        <v>0.66959999999999997</v>
      </c>
      <c r="I66" s="184">
        <v>0.45500000000000002</v>
      </c>
      <c r="J66" s="614"/>
      <c r="K66" s="614"/>
      <c r="L66" s="185">
        <f t="shared" ref="L66" si="4">E66*((F66*H66)+(G66*I66))</f>
        <v>1.6032060000000001</v>
      </c>
      <c r="M66" s="15"/>
      <c r="N66" s="15"/>
      <c r="O66" s="649"/>
      <c r="P66" s="405"/>
      <c r="Q66" s="149"/>
      <c r="R66" s="405"/>
      <c r="S66" s="405"/>
      <c r="T66" s="148"/>
      <c r="U66" s="148"/>
      <c r="V66" s="405"/>
      <c r="W66" s="405"/>
      <c r="X66" s="465"/>
      <c r="Y66" s="467"/>
      <c r="Z66" s="623">
        <f>S66*((T66*V66)+(U66*W66))</f>
        <v>0</v>
      </c>
      <c r="AA66" s="699"/>
      <c r="AB66" s="15"/>
      <c r="AC66" s="15"/>
    </row>
    <row r="67" spans="1:29" x14ac:dyDescent="0.25">
      <c r="A67" s="595" t="s">
        <v>634</v>
      </c>
      <c r="B67" s="596"/>
      <c r="C67" s="596"/>
      <c r="D67" s="596"/>
      <c r="E67" s="596"/>
      <c r="F67" s="596"/>
      <c r="G67" s="596"/>
      <c r="H67" s="596"/>
      <c r="I67" s="596"/>
      <c r="J67" s="596"/>
      <c r="K67" s="597"/>
      <c r="L67" s="186">
        <f>SUM(L63:L66)</f>
        <v>34.161879999999996</v>
      </c>
      <c r="M67" s="15"/>
      <c r="N67" s="15"/>
      <c r="O67" s="637" t="s">
        <v>634</v>
      </c>
      <c r="P67" s="466"/>
      <c r="Q67" s="466"/>
      <c r="R67" s="466"/>
      <c r="S67" s="466"/>
      <c r="T67" s="466"/>
      <c r="U67" s="466"/>
      <c r="V67" s="466"/>
      <c r="W67" s="466"/>
      <c r="X67" s="466"/>
      <c r="Y67" s="467"/>
      <c r="Z67" s="694">
        <f>SUM(Z65:AA66)</f>
        <v>153.3793</v>
      </c>
      <c r="AA67" s="698"/>
      <c r="AB67" s="15"/>
      <c r="AC67" s="15"/>
    </row>
    <row r="68" spans="1:29" x14ac:dyDescent="0.25">
      <c r="A68" s="672" t="s">
        <v>403</v>
      </c>
      <c r="B68" s="165" t="s">
        <v>705</v>
      </c>
      <c r="C68" s="165" t="s">
        <v>706</v>
      </c>
      <c r="D68" s="406" t="s">
        <v>119</v>
      </c>
      <c r="E68" s="164">
        <v>1</v>
      </c>
      <c r="F68" s="165"/>
      <c r="G68" s="165"/>
      <c r="H68" s="165"/>
      <c r="I68" s="165"/>
      <c r="J68" s="594">
        <v>17.786999999999999</v>
      </c>
      <c r="K68" s="594"/>
      <c r="L68" s="185">
        <f>E68*J68</f>
        <v>17.786999999999999</v>
      </c>
      <c r="M68" s="15"/>
      <c r="N68" s="15"/>
      <c r="O68" s="173"/>
      <c r="P68" s="405" t="s">
        <v>637</v>
      </c>
      <c r="Q68" s="147" t="s">
        <v>707</v>
      </c>
      <c r="R68" s="405" t="s">
        <v>119</v>
      </c>
      <c r="S68" s="405">
        <v>6</v>
      </c>
      <c r="T68" s="148"/>
      <c r="U68" s="148"/>
      <c r="V68" s="405"/>
      <c r="W68" s="405"/>
      <c r="X68" s="573">
        <v>13.818</v>
      </c>
      <c r="Y68" s="574"/>
      <c r="Z68" s="623">
        <f>S68*X68</f>
        <v>82.908000000000001</v>
      </c>
      <c r="AA68" s="699"/>
      <c r="AB68" s="15"/>
      <c r="AC68" s="15"/>
    </row>
    <row r="69" spans="1:29" x14ac:dyDescent="0.25">
      <c r="A69" s="604"/>
      <c r="B69" s="165" t="s">
        <v>637</v>
      </c>
      <c r="C69" s="165" t="s">
        <v>638</v>
      </c>
      <c r="D69" s="406" t="s">
        <v>119</v>
      </c>
      <c r="E69" s="164">
        <v>10</v>
      </c>
      <c r="F69" s="165"/>
      <c r="G69" s="165"/>
      <c r="H69" s="165"/>
      <c r="I69" s="165"/>
      <c r="J69" s="594">
        <v>13.818</v>
      </c>
      <c r="K69" s="594"/>
      <c r="L69" s="185">
        <f t="shared" ref="L69:L70" si="5">E69*J69</f>
        <v>138.18</v>
      </c>
      <c r="M69" s="15"/>
      <c r="N69" s="15"/>
      <c r="O69" s="174"/>
      <c r="P69" s="405"/>
      <c r="Q69" s="147"/>
      <c r="R69" s="405"/>
      <c r="S69" s="405"/>
      <c r="T69" s="148"/>
      <c r="U69" s="148"/>
      <c r="V69" s="405"/>
      <c r="W69" s="405"/>
      <c r="X69" s="465"/>
      <c r="Y69" s="467"/>
      <c r="Z69" s="623"/>
      <c r="AA69" s="699"/>
      <c r="AB69" s="15"/>
      <c r="AC69" s="15"/>
    </row>
    <row r="70" spans="1:29" x14ac:dyDescent="0.25">
      <c r="A70" s="605"/>
      <c r="B70" s="165"/>
      <c r="C70" s="165"/>
      <c r="D70" s="406"/>
      <c r="E70" s="164"/>
      <c r="F70" s="165"/>
      <c r="G70" s="165"/>
      <c r="H70" s="165"/>
      <c r="I70" s="165"/>
      <c r="J70" s="614"/>
      <c r="K70" s="614"/>
      <c r="L70" s="185">
        <f t="shared" si="5"/>
        <v>0</v>
      </c>
      <c r="M70" s="15"/>
      <c r="N70" s="15"/>
      <c r="O70" s="637" t="s">
        <v>641</v>
      </c>
      <c r="P70" s="466"/>
      <c r="Q70" s="466"/>
      <c r="R70" s="466"/>
      <c r="S70" s="466"/>
      <c r="T70" s="466"/>
      <c r="U70" s="466"/>
      <c r="V70" s="466"/>
      <c r="W70" s="466"/>
      <c r="X70" s="466"/>
      <c r="Y70" s="467"/>
      <c r="Z70" s="694">
        <f>SUM(Z68:AA69)</f>
        <v>82.908000000000001</v>
      </c>
      <c r="AA70" s="698"/>
      <c r="AB70" s="15"/>
      <c r="AC70" s="15"/>
    </row>
    <row r="71" spans="1:29" x14ac:dyDescent="0.25">
      <c r="A71" s="595" t="s">
        <v>708</v>
      </c>
      <c r="B71" s="596"/>
      <c r="C71" s="596"/>
      <c r="D71" s="596"/>
      <c r="E71" s="596"/>
      <c r="F71" s="596"/>
      <c r="G71" s="596"/>
      <c r="H71" s="596"/>
      <c r="I71" s="596"/>
      <c r="J71" s="596"/>
      <c r="K71" s="597"/>
      <c r="L71" s="186">
        <f>SUM(L68:L70)</f>
        <v>155.96700000000001</v>
      </c>
      <c r="M71" s="15"/>
      <c r="N71" s="15"/>
      <c r="O71" s="637" t="s">
        <v>644</v>
      </c>
      <c r="P71" s="544"/>
      <c r="Q71" s="544"/>
      <c r="R71" s="544"/>
      <c r="S71" s="544"/>
      <c r="T71" s="544"/>
      <c r="U71" s="544"/>
      <c r="V71" s="544"/>
      <c r="W71" s="544"/>
      <c r="X71" s="544"/>
      <c r="Y71" s="545"/>
      <c r="Z71" s="694">
        <f>Z70+Z67</f>
        <v>236.28730000000002</v>
      </c>
      <c r="AA71" s="695"/>
      <c r="AB71" s="15"/>
      <c r="AC71" s="15"/>
    </row>
    <row r="72" spans="1:29" ht="15.75" thickBot="1" x14ac:dyDescent="0.3">
      <c r="A72" s="595" t="s">
        <v>644</v>
      </c>
      <c r="B72" s="598"/>
      <c r="C72" s="598"/>
      <c r="D72" s="598"/>
      <c r="E72" s="598"/>
      <c r="F72" s="598"/>
      <c r="G72" s="598"/>
      <c r="H72" s="598"/>
      <c r="I72" s="598"/>
      <c r="J72" s="598"/>
      <c r="K72" s="599"/>
      <c r="L72" s="186">
        <f>L71+L67</f>
        <v>190.12888000000001</v>
      </c>
      <c r="M72" s="15"/>
      <c r="N72" s="15"/>
      <c r="O72" s="624" t="s">
        <v>647</v>
      </c>
      <c r="P72" s="638"/>
      <c r="Q72" s="638"/>
      <c r="R72" s="638"/>
      <c r="S72" s="638"/>
      <c r="T72" s="638"/>
      <c r="U72" s="638"/>
      <c r="V72" s="638"/>
      <c r="W72" s="638"/>
      <c r="X72" s="638"/>
      <c r="Y72" s="639"/>
      <c r="Z72" s="696">
        <f>Z71/11.92</f>
        <v>19.822760067114096</v>
      </c>
      <c r="AA72" s="697"/>
      <c r="AB72" s="15"/>
      <c r="AC72" s="15"/>
    </row>
    <row r="73" spans="1:29" x14ac:dyDescent="0.25">
      <c r="A73" s="595" t="s">
        <v>647</v>
      </c>
      <c r="B73" s="598"/>
      <c r="C73" s="598"/>
      <c r="D73" s="598"/>
      <c r="E73" s="598"/>
      <c r="F73" s="598"/>
      <c r="G73" s="598"/>
      <c r="H73" s="598"/>
      <c r="I73" s="598"/>
      <c r="J73" s="598"/>
      <c r="K73" s="599"/>
      <c r="L73" s="186">
        <f>L72/3.62</f>
        <v>52.521790055248623</v>
      </c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</row>
    <row r="74" spans="1:29" x14ac:dyDescent="0.25">
      <c r="A74" s="672" t="s">
        <v>652</v>
      </c>
      <c r="B74" s="165" t="s">
        <v>709</v>
      </c>
      <c r="C74" s="165" t="s">
        <v>710</v>
      </c>
      <c r="D74" s="406" t="s">
        <v>29</v>
      </c>
      <c r="E74" s="165">
        <v>0.61585999999999996</v>
      </c>
      <c r="F74" s="165"/>
      <c r="G74" s="165"/>
      <c r="H74" s="165"/>
      <c r="I74" s="165"/>
      <c r="J74" s="594">
        <v>59.067500000000003</v>
      </c>
      <c r="K74" s="594"/>
      <c r="L74" s="185">
        <f t="shared" ref="L74:L76" si="6">E74*J74</f>
        <v>36.377310549999997</v>
      </c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</row>
    <row r="75" spans="1:29" x14ac:dyDescent="0.25">
      <c r="A75" s="604"/>
      <c r="B75" s="165" t="s">
        <v>711</v>
      </c>
      <c r="C75" s="165" t="s">
        <v>712</v>
      </c>
      <c r="D75" s="406" t="s">
        <v>29</v>
      </c>
      <c r="E75" s="165">
        <v>0.36753999999999998</v>
      </c>
      <c r="F75" s="165"/>
      <c r="G75" s="165"/>
      <c r="H75" s="165"/>
      <c r="I75" s="165"/>
      <c r="J75" s="594">
        <v>99.804699999999997</v>
      </c>
      <c r="K75" s="594"/>
      <c r="L75" s="185">
        <f t="shared" si="6"/>
        <v>36.682219437999997</v>
      </c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</row>
    <row r="76" spans="1:29" x14ac:dyDescent="0.25">
      <c r="A76" s="604"/>
      <c r="B76" s="165" t="s">
        <v>713</v>
      </c>
      <c r="C76" s="165" t="s">
        <v>714</v>
      </c>
      <c r="D76" s="406" t="s">
        <v>29</v>
      </c>
      <c r="E76" s="165">
        <v>0.36753999999999998</v>
      </c>
      <c r="F76" s="165"/>
      <c r="G76" s="165"/>
      <c r="H76" s="165"/>
      <c r="I76" s="165"/>
      <c r="J76" s="594">
        <v>99.804699999999997</v>
      </c>
      <c r="K76" s="594"/>
      <c r="L76" s="185">
        <f t="shared" si="6"/>
        <v>36.682219437999997</v>
      </c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</row>
    <row r="77" spans="1:29" x14ac:dyDescent="0.25">
      <c r="A77" s="605"/>
      <c r="B77" s="165" t="s">
        <v>715</v>
      </c>
      <c r="C77" s="165" t="s">
        <v>716</v>
      </c>
      <c r="D77" s="406" t="s">
        <v>717</v>
      </c>
      <c r="E77" s="165">
        <v>313.50229000000002</v>
      </c>
      <c r="F77" s="165"/>
      <c r="G77" s="165"/>
      <c r="H77" s="165"/>
      <c r="I77" s="165"/>
      <c r="J77" s="594">
        <v>0.41</v>
      </c>
      <c r="K77" s="594"/>
      <c r="L77" s="185">
        <f>E77*J77</f>
        <v>128.53593889999999</v>
      </c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</row>
    <row r="78" spans="1:29" x14ac:dyDescent="0.25">
      <c r="A78" s="595" t="s">
        <v>659</v>
      </c>
      <c r="B78" s="596"/>
      <c r="C78" s="596"/>
      <c r="D78" s="596"/>
      <c r="E78" s="596"/>
      <c r="F78" s="596"/>
      <c r="G78" s="596"/>
      <c r="H78" s="596"/>
      <c r="I78" s="596"/>
      <c r="J78" s="596"/>
      <c r="K78" s="597"/>
      <c r="L78" s="186">
        <f>SUM(L74:L77)</f>
        <v>238.27768832599997</v>
      </c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</row>
    <row r="79" spans="1:29" x14ac:dyDescent="0.25">
      <c r="A79" s="663" t="s">
        <v>668</v>
      </c>
      <c r="B79" s="187">
        <v>5914647</v>
      </c>
      <c r="C79" s="188" t="s">
        <v>718</v>
      </c>
      <c r="D79" s="406" t="s">
        <v>670</v>
      </c>
      <c r="E79" s="406">
        <v>0.92379</v>
      </c>
      <c r="F79" s="406"/>
      <c r="G79" s="406"/>
      <c r="H79" s="406"/>
      <c r="I79" s="406"/>
      <c r="J79" s="666">
        <f>Z59</f>
        <v>1.0510976381501849</v>
      </c>
      <c r="K79" s="597"/>
      <c r="L79" s="185">
        <f t="shared" ref="L79:L82" si="7">E79*J79</f>
        <v>0.97099348714675926</v>
      </c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</row>
    <row r="80" spans="1:29" x14ac:dyDescent="0.25">
      <c r="A80" s="664"/>
      <c r="B80" s="187">
        <v>5914647</v>
      </c>
      <c r="C80" s="188" t="s">
        <v>719</v>
      </c>
      <c r="D80" s="406" t="s">
        <v>670</v>
      </c>
      <c r="E80" s="406">
        <v>0.55130999999999997</v>
      </c>
      <c r="F80" s="406"/>
      <c r="G80" s="406"/>
      <c r="H80" s="406"/>
      <c r="I80" s="406"/>
      <c r="J80" s="666">
        <f>Z59</f>
        <v>1.0510976381501849</v>
      </c>
      <c r="K80" s="597"/>
      <c r="L80" s="185">
        <f t="shared" si="7"/>
        <v>0.57948063888857837</v>
      </c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</row>
    <row r="81" spans="1:29" x14ac:dyDescent="0.25">
      <c r="A81" s="664"/>
      <c r="B81" s="187">
        <v>5914647</v>
      </c>
      <c r="C81" s="188" t="s">
        <v>720</v>
      </c>
      <c r="D81" s="406" t="s">
        <v>670</v>
      </c>
      <c r="E81" s="406">
        <v>0.55130999999999997</v>
      </c>
      <c r="F81" s="406"/>
      <c r="G81" s="406"/>
      <c r="H81" s="406"/>
      <c r="I81" s="406"/>
      <c r="J81" s="666">
        <f>Z59</f>
        <v>1.0510976381501849</v>
      </c>
      <c r="K81" s="597"/>
      <c r="L81" s="185">
        <f t="shared" si="7"/>
        <v>0.57948063888857837</v>
      </c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</row>
    <row r="82" spans="1:29" x14ac:dyDescent="0.25">
      <c r="A82" s="665"/>
      <c r="B82" s="187">
        <v>5914655</v>
      </c>
      <c r="C82" s="188" t="s">
        <v>721</v>
      </c>
      <c r="D82" s="406" t="s">
        <v>670</v>
      </c>
      <c r="E82" s="406">
        <v>0.3135</v>
      </c>
      <c r="F82" s="406"/>
      <c r="G82" s="406"/>
      <c r="H82" s="406"/>
      <c r="I82" s="406"/>
      <c r="J82" s="666">
        <f>Z35</f>
        <v>19.822760067114096</v>
      </c>
      <c r="K82" s="597"/>
      <c r="L82" s="185">
        <f t="shared" si="7"/>
        <v>6.2144352810402692</v>
      </c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</row>
    <row r="83" spans="1:29" x14ac:dyDescent="0.25">
      <c r="A83" s="667" t="s">
        <v>722</v>
      </c>
      <c r="B83" s="668"/>
      <c r="C83" s="668"/>
      <c r="D83" s="668"/>
      <c r="E83" s="668"/>
      <c r="F83" s="668"/>
      <c r="G83" s="668"/>
      <c r="H83" s="668"/>
      <c r="I83" s="668"/>
      <c r="J83" s="668"/>
      <c r="K83" s="669"/>
      <c r="L83" s="186">
        <f>SUM(L79:L82)</f>
        <v>8.344390045964186</v>
      </c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</row>
    <row r="84" spans="1:29" ht="15.75" thickBot="1" x14ac:dyDescent="0.3">
      <c r="A84" s="653" t="s">
        <v>671</v>
      </c>
      <c r="B84" s="654"/>
      <c r="C84" s="654"/>
      <c r="D84" s="654"/>
      <c r="E84" s="654"/>
      <c r="F84" s="654"/>
      <c r="G84" s="654"/>
      <c r="H84" s="654"/>
      <c r="I84" s="654"/>
      <c r="J84" s="654"/>
      <c r="K84" s="654"/>
      <c r="L84" s="189">
        <f>L78+L73+L83</f>
        <v>299.14386842721279</v>
      </c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</row>
    <row r="85" spans="1:29" ht="30" x14ac:dyDescent="0.25">
      <c r="A85" s="157" t="s">
        <v>660</v>
      </c>
      <c r="B85" s="410">
        <v>4805750</v>
      </c>
      <c r="C85" s="158" t="s">
        <v>723</v>
      </c>
      <c r="D85" s="410" t="s">
        <v>19</v>
      </c>
      <c r="E85" s="160">
        <v>3.5999999999999997E-2</v>
      </c>
      <c r="F85" s="160"/>
      <c r="G85" s="160"/>
      <c r="H85" s="160"/>
      <c r="I85" s="160"/>
      <c r="J85" s="670">
        <f>L98</f>
        <v>29.138500000000001</v>
      </c>
      <c r="K85" s="671"/>
      <c r="L85" s="183">
        <f>J85*E85</f>
        <v>1.048986</v>
      </c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</row>
    <row r="86" spans="1:29" x14ac:dyDescent="0.25">
      <c r="A86" s="190"/>
      <c r="B86" s="165"/>
      <c r="C86" s="162"/>
      <c r="D86" s="406"/>
      <c r="E86" s="164"/>
      <c r="F86" s="164"/>
      <c r="G86" s="164"/>
      <c r="H86" s="165"/>
      <c r="I86" s="165"/>
      <c r="J86" s="614"/>
      <c r="K86" s="614"/>
      <c r="L86" s="185">
        <f>E86*((F86*H86)+(G86*I86))</f>
        <v>0</v>
      </c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</row>
    <row r="87" spans="1:29" x14ac:dyDescent="0.25">
      <c r="A87" s="190"/>
      <c r="B87" s="165"/>
      <c r="C87" s="165"/>
      <c r="D87" s="406"/>
      <c r="E87" s="164"/>
      <c r="F87" s="164"/>
      <c r="G87" s="164"/>
      <c r="H87" s="165"/>
      <c r="I87" s="165"/>
      <c r="J87" s="614"/>
      <c r="K87" s="614"/>
      <c r="L87" s="185">
        <f>E87*((F87*H87)+(G87*I87))</f>
        <v>0</v>
      </c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</row>
    <row r="88" spans="1:29" x14ac:dyDescent="0.25">
      <c r="A88" s="595" t="s">
        <v>634</v>
      </c>
      <c r="B88" s="596"/>
      <c r="C88" s="596"/>
      <c r="D88" s="596"/>
      <c r="E88" s="596"/>
      <c r="F88" s="596"/>
      <c r="G88" s="596"/>
      <c r="H88" s="596"/>
      <c r="I88" s="596"/>
      <c r="J88" s="596"/>
      <c r="K88" s="597"/>
      <c r="L88" s="186">
        <f>SUM(L86:L87)</f>
        <v>0</v>
      </c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</row>
    <row r="89" spans="1:29" x14ac:dyDescent="0.25">
      <c r="A89" s="190"/>
      <c r="B89" s="165" t="s">
        <v>637</v>
      </c>
      <c r="C89" s="165" t="s">
        <v>638</v>
      </c>
      <c r="D89" s="406" t="s">
        <v>119</v>
      </c>
      <c r="E89" s="164">
        <v>1</v>
      </c>
      <c r="F89" s="165"/>
      <c r="G89" s="165"/>
      <c r="H89" s="165"/>
      <c r="I89" s="165"/>
      <c r="J89" s="573">
        <v>13.818</v>
      </c>
      <c r="K89" s="574"/>
      <c r="L89" s="185">
        <f>E89*J89</f>
        <v>13.818</v>
      </c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</row>
    <row r="90" spans="1:29" x14ac:dyDescent="0.25">
      <c r="A90" s="190"/>
      <c r="B90" s="165"/>
      <c r="C90" s="165"/>
      <c r="D90" s="406"/>
      <c r="E90" s="164"/>
      <c r="F90" s="165"/>
      <c r="G90" s="165"/>
      <c r="H90" s="165"/>
      <c r="I90" s="165"/>
      <c r="J90" s="614"/>
      <c r="K90" s="614"/>
      <c r="L90" s="185">
        <f t="shared" ref="L90:L91" si="8">E90*J90</f>
        <v>0</v>
      </c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</row>
    <row r="91" spans="1:29" x14ac:dyDescent="0.25">
      <c r="A91" s="190"/>
      <c r="B91" s="165"/>
      <c r="C91" s="165"/>
      <c r="D91" s="406"/>
      <c r="E91" s="164"/>
      <c r="F91" s="165"/>
      <c r="G91" s="165"/>
      <c r="H91" s="165"/>
      <c r="I91" s="165"/>
      <c r="J91" s="614"/>
      <c r="K91" s="614"/>
      <c r="L91" s="185">
        <f t="shared" si="8"/>
        <v>0</v>
      </c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</row>
    <row r="92" spans="1:29" x14ac:dyDescent="0.25">
      <c r="A92" s="595" t="s">
        <v>641</v>
      </c>
      <c r="B92" s="596"/>
      <c r="C92" s="596"/>
      <c r="D92" s="596"/>
      <c r="E92" s="596"/>
      <c r="F92" s="596"/>
      <c r="G92" s="596"/>
      <c r="H92" s="596"/>
      <c r="I92" s="596"/>
      <c r="J92" s="596"/>
      <c r="K92" s="597"/>
      <c r="L92" s="186">
        <f>SUM(L89:L91)</f>
        <v>13.818</v>
      </c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</row>
    <row r="93" spans="1:29" x14ac:dyDescent="0.25">
      <c r="A93" s="595" t="s">
        <v>644</v>
      </c>
      <c r="B93" s="598"/>
      <c r="C93" s="598"/>
      <c r="D93" s="598"/>
      <c r="E93" s="598"/>
      <c r="F93" s="598"/>
      <c r="G93" s="598"/>
      <c r="H93" s="598"/>
      <c r="I93" s="598"/>
      <c r="J93" s="598"/>
      <c r="K93" s="599"/>
      <c r="L93" s="186">
        <f>L92+L88</f>
        <v>13.818</v>
      </c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</row>
    <row r="94" spans="1:29" x14ac:dyDescent="0.25">
      <c r="A94" s="595" t="s">
        <v>647</v>
      </c>
      <c r="B94" s="598"/>
      <c r="C94" s="598"/>
      <c r="D94" s="598"/>
      <c r="E94" s="598"/>
      <c r="F94" s="598"/>
      <c r="G94" s="598"/>
      <c r="H94" s="598"/>
      <c r="I94" s="598"/>
      <c r="J94" s="598"/>
      <c r="K94" s="599"/>
      <c r="L94" s="186">
        <f>L93/0.5</f>
        <v>27.635999999999999</v>
      </c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</row>
    <row r="95" spans="1:29" x14ac:dyDescent="0.25">
      <c r="A95" s="190"/>
      <c r="B95" s="165"/>
      <c r="C95" s="165"/>
      <c r="D95" s="406"/>
      <c r="E95" s="165"/>
      <c r="F95" s="165"/>
      <c r="G95" s="165"/>
      <c r="H95" s="165"/>
      <c r="I95" s="165"/>
      <c r="J95" s="614"/>
      <c r="K95" s="614"/>
      <c r="L95" s="185">
        <f>E95*J95</f>
        <v>0</v>
      </c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</row>
    <row r="96" spans="1:29" x14ac:dyDescent="0.25">
      <c r="A96" s="595" t="s">
        <v>659</v>
      </c>
      <c r="B96" s="596"/>
      <c r="C96" s="596"/>
      <c r="D96" s="596"/>
      <c r="E96" s="596"/>
      <c r="F96" s="596"/>
      <c r="G96" s="596"/>
      <c r="H96" s="596"/>
      <c r="I96" s="596"/>
      <c r="J96" s="596"/>
      <c r="K96" s="597"/>
      <c r="L96" s="186">
        <f>SUM(L95)</f>
        <v>0</v>
      </c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</row>
    <row r="97" spans="1:29" x14ac:dyDescent="0.25">
      <c r="A97" s="190"/>
      <c r="B97" s="165"/>
      <c r="C97" s="165"/>
      <c r="D97" s="406"/>
      <c r="E97" s="165"/>
      <c r="F97" s="165"/>
      <c r="G97" s="165"/>
      <c r="H97" s="165"/>
      <c r="I97" s="165"/>
      <c r="J97" s="191" t="s">
        <v>724</v>
      </c>
      <c r="K97" s="192"/>
      <c r="L97" s="186">
        <v>1.5024999999999999</v>
      </c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</row>
    <row r="98" spans="1:29" ht="15.75" thickBot="1" x14ac:dyDescent="0.3">
      <c r="A98" s="653" t="s">
        <v>671</v>
      </c>
      <c r="B98" s="654"/>
      <c r="C98" s="654"/>
      <c r="D98" s="654"/>
      <c r="E98" s="654"/>
      <c r="F98" s="654"/>
      <c r="G98" s="654"/>
      <c r="H98" s="654"/>
      <c r="I98" s="654"/>
      <c r="J98" s="654"/>
      <c r="K98" s="654"/>
      <c r="L98" s="189">
        <f>L97+L96+L94</f>
        <v>29.138500000000001</v>
      </c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</row>
    <row r="99" spans="1:29" ht="30" x14ac:dyDescent="0.25">
      <c r="A99" s="618" t="s">
        <v>668</v>
      </c>
      <c r="B99" s="411" t="s">
        <v>691</v>
      </c>
      <c r="C99" s="193" t="s">
        <v>725</v>
      </c>
      <c r="D99" s="411" t="s">
        <v>670</v>
      </c>
      <c r="E99" s="411">
        <v>1.06E-3</v>
      </c>
      <c r="F99" s="411"/>
      <c r="G99" s="411"/>
      <c r="H99" s="411"/>
      <c r="I99" s="411"/>
      <c r="J99" s="655">
        <f>Z23</f>
        <v>21.239263721552877</v>
      </c>
      <c r="K99" s="656"/>
      <c r="L99" s="194">
        <f>E99*J99</f>
        <v>2.2513619544846049E-2</v>
      </c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</row>
    <row r="100" spans="1:29" x14ac:dyDescent="0.25">
      <c r="A100" s="619"/>
      <c r="B100" s="398" t="s">
        <v>693</v>
      </c>
      <c r="C100" s="196" t="s">
        <v>726</v>
      </c>
      <c r="D100" s="398" t="s">
        <v>670</v>
      </c>
      <c r="E100" s="398">
        <v>1.413E-2</v>
      </c>
      <c r="F100" s="398"/>
      <c r="G100" s="398"/>
      <c r="H100" s="398"/>
      <c r="I100" s="398"/>
      <c r="J100" s="657">
        <f>Z23</f>
        <v>21.239263721552877</v>
      </c>
      <c r="K100" s="531"/>
      <c r="L100" s="197">
        <f t="shared" ref="L100:L101" si="9">E100*J100</f>
        <v>0.30011079638554217</v>
      </c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</row>
    <row r="101" spans="1:29" ht="30" x14ac:dyDescent="0.25">
      <c r="A101" s="619"/>
      <c r="B101" s="398">
        <v>4805750</v>
      </c>
      <c r="C101" s="198" t="s">
        <v>727</v>
      </c>
      <c r="D101" s="398" t="s">
        <v>670</v>
      </c>
      <c r="E101" s="398">
        <v>6.7500000000000004E-2</v>
      </c>
      <c r="F101" s="398"/>
      <c r="G101" s="398"/>
      <c r="H101" s="398"/>
      <c r="I101" s="398"/>
      <c r="J101" s="657">
        <f>Z46</f>
        <v>44.859023178807938</v>
      </c>
      <c r="K101" s="531"/>
      <c r="L101" s="197">
        <f t="shared" si="9"/>
        <v>3.0279840645695359</v>
      </c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</row>
    <row r="102" spans="1:29" ht="15.75" thickBot="1" x14ac:dyDescent="0.3">
      <c r="A102" s="658" t="s">
        <v>675</v>
      </c>
      <c r="B102" s="659"/>
      <c r="C102" s="659"/>
      <c r="D102" s="659"/>
      <c r="E102" s="659"/>
      <c r="F102" s="659"/>
      <c r="G102" s="659"/>
      <c r="H102" s="659"/>
      <c r="I102" s="659"/>
      <c r="J102" s="659"/>
      <c r="K102" s="660"/>
      <c r="L102" s="199">
        <f>SUM(L99:L101)</f>
        <v>3.3506084804999241</v>
      </c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</row>
    <row r="103" spans="1:29" ht="15.75" thickBot="1" x14ac:dyDescent="0.3">
      <c r="A103" s="627" t="s">
        <v>728</v>
      </c>
      <c r="B103" s="628"/>
      <c r="C103" s="628"/>
      <c r="D103" s="628"/>
      <c r="E103" s="628"/>
      <c r="F103" s="628"/>
      <c r="G103" s="628"/>
      <c r="H103" s="628"/>
      <c r="I103" s="628"/>
      <c r="J103" s="628"/>
      <c r="K103" s="629"/>
      <c r="L103" s="200">
        <f>L102+L85+L62+L61+L57</f>
        <v>252.68219468597482</v>
      </c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</row>
    <row r="104" spans="1:29" x14ac:dyDescent="0.25">
      <c r="A104" s="201"/>
      <c r="B104" s="202"/>
      <c r="C104" s="202"/>
      <c r="D104" s="202"/>
      <c r="E104" s="202"/>
      <c r="F104" s="202"/>
      <c r="G104" s="202"/>
      <c r="H104" s="202"/>
      <c r="I104" s="202"/>
      <c r="J104" s="202"/>
      <c r="K104" s="202"/>
      <c r="L104" s="203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</row>
    <row r="105" spans="1:29" x14ac:dyDescent="0.25">
      <c r="A105" s="201"/>
      <c r="B105" s="202"/>
      <c r="C105" s="202"/>
      <c r="D105" s="202"/>
      <c r="E105" s="202"/>
      <c r="F105" s="202"/>
      <c r="G105" s="202"/>
      <c r="H105" s="202"/>
      <c r="I105" s="202"/>
      <c r="J105" s="202"/>
      <c r="K105" s="202"/>
      <c r="L105" s="203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</row>
    <row r="106" spans="1:29" ht="15.75" thickBot="1" x14ac:dyDescent="0.3">
      <c r="A106" s="15"/>
      <c r="B106" s="144"/>
      <c r="C106" s="15"/>
      <c r="D106" s="15"/>
      <c r="E106" s="144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</row>
    <row r="107" spans="1:29" ht="15.75" thickBot="1" x14ac:dyDescent="0.3">
      <c r="A107" s="647" t="s">
        <v>333</v>
      </c>
      <c r="B107" s="400" t="s">
        <v>17</v>
      </c>
      <c r="C107" s="661" t="s">
        <v>613</v>
      </c>
      <c r="D107" s="647" t="s">
        <v>614</v>
      </c>
      <c r="E107" s="647" t="s">
        <v>615</v>
      </c>
      <c r="F107" s="647" t="s">
        <v>616</v>
      </c>
      <c r="G107" s="647"/>
      <c r="H107" s="647" t="s">
        <v>677</v>
      </c>
      <c r="I107" s="647"/>
      <c r="J107" s="647" t="s">
        <v>618</v>
      </c>
      <c r="K107" s="647"/>
      <c r="L107" s="647" t="s">
        <v>619</v>
      </c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</row>
    <row r="108" spans="1:29" ht="15.75" thickBot="1" x14ac:dyDescent="0.3">
      <c r="A108" s="647"/>
      <c r="B108" s="204">
        <v>5213441</v>
      </c>
      <c r="C108" s="662"/>
      <c r="D108" s="647"/>
      <c r="E108" s="647"/>
      <c r="F108" s="399" t="s">
        <v>621</v>
      </c>
      <c r="G108" s="399" t="s">
        <v>622</v>
      </c>
      <c r="H108" s="399" t="s">
        <v>621</v>
      </c>
      <c r="I108" s="399" t="s">
        <v>622</v>
      </c>
      <c r="J108" s="647"/>
      <c r="K108" s="647"/>
      <c r="L108" s="647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</row>
    <row r="109" spans="1:29" x14ac:dyDescent="0.25">
      <c r="A109" s="648" t="s">
        <v>623</v>
      </c>
      <c r="B109" s="205" t="s">
        <v>650</v>
      </c>
      <c r="C109" s="206" t="s">
        <v>651</v>
      </c>
      <c r="D109" s="205" t="s">
        <v>119</v>
      </c>
      <c r="E109" s="205">
        <v>1</v>
      </c>
      <c r="F109" s="207">
        <v>0.3</v>
      </c>
      <c r="G109" s="207">
        <v>0.7</v>
      </c>
      <c r="H109" s="208">
        <v>103.3853</v>
      </c>
      <c r="I109" s="208">
        <v>35.882399999999997</v>
      </c>
      <c r="J109" s="650"/>
      <c r="K109" s="651"/>
      <c r="L109" s="209">
        <f>E109*((F109*H109)+(G109*I109))</f>
        <v>56.133269999999996</v>
      </c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</row>
    <row r="110" spans="1:29" x14ac:dyDescent="0.25">
      <c r="A110" s="648"/>
      <c r="B110" s="405"/>
      <c r="C110" s="147"/>
      <c r="D110" s="405"/>
      <c r="E110" s="405"/>
      <c r="F110" s="148"/>
      <c r="G110" s="148"/>
      <c r="H110" s="405"/>
      <c r="I110" s="405"/>
      <c r="J110" s="465"/>
      <c r="K110" s="467"/>
      <c r="L110" s="408">
        <f>E110*((F110*H110)+(G110*I110))</f>
        <v>0</v>
      </c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</row>
    <row r="111" spans="1:29" x14ac:dyDescent="0.25">
      <c r="A111" s="648"/>
      <c r="B111" s="405"/>
      <c r="C111" s="147"/>
      <c r="D111" s="405"/>
      <c r="E111" s="405"/>
      <c r="F111" s="148"/>
      <c r="G111" s="148"/>
      <c r="H111" s="405"/>
      <c r="I111" s="405"/>
      <c r="J111" s="465"/>
      <c r="K111" s="467"/>
      <c r="L111" s="408">
        <f>E111*((F111*H111)+(G111*I111))</f>
        <v>0</v>
      </c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</row>
    <row r="112" spans="1:29" x14ac:dyDescent="0.25">
      <c r="A112" s="648"/>
      <c r="B112" s="405"/>
      <c r="C112" s="147"/>
      <c r="D112" s="405"/>
      <c r="E112" s="405"/>
      <c r="F112" s="148"/>
      <c r="G112" s="148"/>
      <c r="H112" s="405"/>
      <c r="I112" s="405"/>
      <c r="J112" s="465"/>
      <c r="K112" s="467"/>
      <c r="L112" s="408">
        <f>E112*((F112*H112)+(G112*I112))</f>
        <v>0</v>
      </c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</row>
    <row r="113" spans="1:29" x14ac:dyDescent="0.25">
      <c r="A113" s="649"/>
      <c r="B113" s="405"/>
      <c r="C113" s="147"/>
      <c r="D113" s="405"/>
      <c r="E113" s="405"/>
      <c r="F113" s="148"/>
      <c r="G113" s="148"/>
      <c r="H113" s="405"/>
      <c r="I113" s="405"/>
      <c r="J113" s="465"/>
      <c r="K113" s="467"/>
      <c r="L113" s="408">
        <f>E113*((F113*H113)+(G113*I113))</f>
        <v>0</v>
      </c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</row>
    <row r="114" spans="1:29" x14ac:dyDescent="0.25">
      <c r="A114" s="637" t="s">
        <v>634</v>
      </c>
      <c r="B114" s="466"/>
      <c r="C114" s="466"/>
      <c r="D114" s="466"/>
      <c r="E114" s="466"/>
      <c r="F114" s="466"/>
      <c r="G114" s="466"/>
      <c r="H114" s="466"/>
      <c r="I114" s="466"/>
      <c r="J114" s="466"/>
      <c r="K114" s="467"/>
      <c r="L114" s="409">
        <f>SUM(L109:L113)</f>
        <v>56.133269999999996</v>
      </c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</row>
    <row r="115" spans="1:29" x14ac:dyDescent="0.25">
      <c r="A115" s="652" t="s">
        <v>403</v>
      </c>
      <c r="B115" s="405"/>
      <c r="C115" s="147"/>
      <c r="D115" s="405"/>
      <c r="E115" s="148"/>
      <c r="F115" s="405"/>
      <c r="G115" s="405"/>
      <c r="H115" s="405"/>
      <c r="I115" s="405"/>
      <c r="J115" s="465"/>
      <c r="K115" s="467"/>
      <c r="L115" s="408">
        <f>E115*J115</f>
        <v>0</v>
      </c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</row>
    <row r="116" spans="1:29" x14ac:dyDescent="0.25">
      <c r="A116" s="641"/>
      <c r="B116" s="405" t="s">
        <v>645</v>
      </c>
      <c r="C116" s="147" t="s">
        <v>646</v>
      </c>
      <c r="D116" s="405" t="s">
        <v>119</v>
      </c>
      <c r="E116" s="148">
        <v>1</v>
      </c>
      <c r="F116" s="405"/>
      <c r="G116" s="405"/>
      <c r="H116" s="405"/>
      <c r="I116" s="405"/>
      <c r="J116" s="573">
        <v>21.1922</v>
      </c>
      <c r="K116" s="574"/>
      <c r="L116" s="408">
        <f>E116*J116</f>
        <v>21.1922</v>
      </c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</row>
    <row r="117" spans="1:29" x14ac:dyDescent="0.25">
      <c r="A117" s="641"/>
      <c r="B117" s="405"/>
      <c r="C117" s="147"/>
      <c r="D117" s="405"/>
      <c r="E117" s="148"/>
      <c r="F117" s="405"/>
      <c r="G117" s="405"/>
      <c r="H117" s="405"/>
      <c r="I117" s="405"/>
      <c r="J117" s="465"/>
      <c r="K117" s="467"/>
      <c r="L117" s="408">
        <f>E117*J117</f>
        <v>0</v>
      </c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</row>
    <row r="118" spans="1:29" x14ac:dyDescent="0.25">
      <c r="A118" s="642"/>
      <c r="B118" s="405" t="s">
        <v>637</v>
      </c>
      <c r="C118" s="147" t="s">
        <v>638</v>
      </c>
      <c r="D118" s="405" t="s">
        <v>119</v>
      </c>
      <c r="E118" s="148">
        <v>2</v>
      </c>
      <c r="F118" s="405"/>
      <c r="G118" s="405"/>
      <c r="H118" s="405"/>
      <c r="I118" s="405"/>
      <c r="J118" s="573">
        <v>13.818</v>
      </c>
      <c r="K118" s="574"/>
      <c r="L118" s="408">
        <f>E118*J118</f>
        <v>27.635999999999999</v>
      </c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</row>
    <row r="119" spans="1:29" x14ac:dyDescent="0.25">
      <c r="A119" s="637" t="s">
        <v>641</v>
      </c>
      <c r="B119" s="466"/>
      <c r="C119" s="466"/>
      <c r="D119" s="466"/>
      <c r="E119" s="466"/>
      <c r="F119" s="466"/>
      <c r="G119" s="466"/>
      <c r="H119" s="466"/>
      <c r="I119" s="466"/>
      <c r="J119" s="466"/>
      <c r="K119" s="467"/>
      <c r="L119" s="409">
        <f>SUM(L115:L118)</f>
        <v>48.828199999999995</v>
      </c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</row>
    <row r="120" spans="1:29" x14ac:dyDescent="0.25">
      <c r="A120" s="637" t="s">
        <v>644</v>
      </c>
      <c r="B120" s="544"/>
      <c r="C120" s="544"/>
      <c r="D120" s="544"/>
      <c r="E120" s="544"/>
      <c r="F120" s="544"/>
      <c r="G120" s="544"/>
      <c r="H120" s="544"/>
      <c r="I120" s="544"/>
      <c r="J120" s="544"/>
      <c r="K120" s="545"/>
      <c r="L120" s="409">
        <f>L119+L114</f>
        <v>104.96146999999999</v>
      </c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</row>
    <row r="121" spans="1:29" ht="15.75" thickBot="1" x14ac:dyDescent="0.3">
      <c r="A121" s="624" t="s">
        <v>647</v>
      </c>
      <c r="B121" s="638"/>
      <c r="C121" s="638"/>
      <c r="D121" s="638"/>
      <c r="E121" s="638"/>
      <c r="F121" s="638"/>
      <c r="G121" s="638"/>
      <c r="H121" s="638"/>
      <c r="I121" s="638"/>
      <c r="J121" s="638"/>
      <c r="K121" s="639"/>
      <c r="L121" s="403">
        <f>L120/3</f>
        <v>34.987156666666664</v>
      </c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</row>
    <row r="122" spans="1:29" x14ac:dyDescent="0.25">
      <c r="A122" s="640" t="s">
        <v>652</v>
      </c>
      <c r="B122" s="404"/>
      <c r="C122" s="153"/>
      <c r="D122" s="404"/>
      <c r="E122" s="404"/>
      <c r="F122" s="153"/>
      <c r="G122" s="153"/>
      <c r="H122" s="153"/>
      <c r="I122" s="153"/>
      <c r="J122" s="643"/>
      <c r="K122" s="644"/>
      <c r="L122" s="210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</row>
    <row r="123" spans="1:29" x14ac:dyDescent="0.25">
      <c r="A123" s="641"/>
      <c r="B123" s="405"/>
      <c r="C123" s="155"/>
      <c r="D123" s="405"/>
      <c r="E123" s="405"/>
      <c r="F123" s="155"/>
      <c r="G123" s="155"/>
      <c r="H123" s="155"/>
      <c r="I123" s="155"/>
      <c r="J123" s="465"/>
      <c r="K123" s="467"/>
      <c r="L123" s="408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</row>
    <row r="124" spans="1:29" x14ac:dyDescent="0.25">
      <c r="A124" s="642"/>
      <c r="B124" s="405"/>
      <c r="C124" s="155"/>
      <c r="D124" s="405"/>
      <c r="E124" s="405"/>
      <c r="F124" s="155"/>
      <c r="G124" s="155"/>
      <c r="H124" s="155"/>
      <c r="I124" s="155"/>
      <c r="J124" s="465"/>
      <c r="K124" s="467"/>
      <c r="L124" s="408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</row>
    <row r="125" spans="1:29" ht="15.75" thickBot="1" x14ac:dyDescent="0.3">
      <c r="A125" s="624" t="s">
        <v>659</v>
      </c>
      <c r="B125" s="625"/>
      <c r="C125" s="625"/>
      <c r="D125" s="625"/>
      <c r="E125" s="625"/>
      <c r="F125" s="625"/>
      <c r="G125" s="625"/>
      <c r="H125" s="625"/>
      <c r="I125" s="625"/>
      <c r="J125" s="625"/>
      <c r="K125" s="626"/>
      <c r="L125" s="181">
        <f>SUM(L122:L124)</f>
        <v>0</v>
      </c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</row>
    <row r="126" spans="1:29" ht="30.75" thickBot="1" x14ac:dyDescent="0.3">
      <c r="A126" s="211" t="s">
        <v>660</v>
      </c>
      <c r="B126" s="412">
        <v>5213414</v>
      </c>
      <c r="C126" s="212" t="s">
        <v>729</v>
      </c>
      <c r="D126" s="412" t="s">
        <v>19</v>
      </c>
      <c r="E126" s="213">
        <v>0.5</v>
      </c>
      <c r="F126" s="214"/>
      <c r="G126" s="214"/>
      <c r="H126" s="214"/>
      <c r="I126" s="214"/>
      <c r="J126" s="645">
        <f>L169</f>
        <v>581.30166920063039</v>
      </c>
      <c r="K126" s="646"/>
      <c r="L126" s="215">
        <f>J126*E126</f>
        <v>290.65083460031519</v>
      </c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</row>
    <row r="127" spans="1:29" ht="30" x14ac:dyDescent="0.25">
      <c r="A127" s="618" t="s">
        <v>668</v>
      </c>
      <c r="B127" s="404">
        <v>5213414</v>
      </c>
      <c r="C127" s="216" t="s">
        <v>730</v>
      </c>
      <c r="D127" s="404" t="s">
        <v>670</v>
      </c>
      <c r="E127" s="404">
        <v>6.6400000000000001E-3</v>
      </c>
      <c r="F127" s="153"/>
      <c r="G127" s="153"/>
      <c r="H127" s="153"/>
      <c r="I127" s="153"/>
      <c r="J127" s="620">
        <f>Z23</f>
        <v>21.239263721552877</v>
      </c>
      <c r="K127" s="621"/>
      <c r="L127" s="210">
        <f>E127*J127</f>
        <v>0.14102871111111109</v>
      </c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</row>
    <row r="128" spans="1:29" x14ac:dyDescent="0.25">
      <c r="A128" s="619"/>
      <c r="B128" s="405"/>
      <c r="C128" s="155"/>
      <c r="D128" s="405"/>
      <c r="E128" s="405"/>
      <c r="F128" s="155"/>
      <c r="G128" s="155"/>
      <c r="H128" s="155"/>
      <c r="I128" s="155"/>
      <c r="J128" s="622"/>
      <c r="K128" s="623"/>
      <c r="L128" s="408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</row>
    <row r="129" spans="1:29" x14ac:dyDescent="0.25">
      <c r="A129" s="619"/>
      <c r="B129" s="405"/>
      <c r="C129" s="155"/>
      <c r="D129" s="405"/>
      <c r="E129" s="405"/>
      <c r="F129" s="155"/>
      <c r="G129" s="155"/>
      <c r="H129" s="155"/>
      <c r="I129" s="155"/>
      <c r="J129" s="622"/>
      <c r="K129" s="623"/>
      <c r="L129" s="408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</row>
    <row r="130" spans="1:29" ht="15.75" thickBot="1" x14ac:dyDescent="0.3">
      <c r="A130" s="624" t="s">
        <v>675</v>
      </c>
      <c r="B130" s="625"/>
      <c r="C130" s="625"/>
      <c r="D130" s="625"/>
      <c r="E130" s="625"/>
      <c r="F130" s="625"/>
      <c r="G130" s="625"/>
      <c r="H130" s="625"/>
      <c r="I130" s="625"/>
      <c r="J130" s="625"/>
      <c r="K130" s="626"/>
      <c r="L130" s="181">
        <f>SUM(L127:L129)</f>
        <v>0.14102871111111109</v>
      </c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</row>
    <row r="131" spans="1:29" x14ac:dyDescent="0.25">
      <c r="A131" s="681" t="s">
        <v>731</v>
      </c>
      <c r="B131" s="682"/>
      <c r="C131" s="682"/>
      <c r="D131" s="682"/>
      <c r="E131" s="682"/>
      <c r="F131" s="682"/>
      <c r="G131" s="682"/>
      <c r="H131" s="682"/>
      <c r="I131" s="682"/>
      <c r="J131" s="682"/>
      <c r="K131" s="683"/>
      <c r="L131" s="217">
        <f>L130+L125+L121+L126</f>
        <v>325.77901997809295</v>
      </c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</row>
    <row r="132" spans="1:29" ht="15.75" thickBot="1" x14ac:dyDescent="0.3">
      <c r="A132" s="150"/>
      <c r="B132" s="202"/>
      <c r="C132" s="151"/>
      <c r="D132" s="151"/>
      <c r="E132" s="202"/>
      <c r="F132" s="151"/>
      <c r="G132" s="151"/>
      <c r="H132" s="151"/>
      <c r="I132" s="151"/>
      <c r="J132" s="151"/>
      <c r="K132" s="151"/>
      <c r="L132" s="152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</row>
    <row r="133" spans="1:29" ht="15.75" thickBot="1" x14ac:dyDescent="0.3">
      <c r="A133" s="630" t="s">
        <v>732</v>
      </c>
      <c r="B133" s="631"/>
      <c r="C133" s="631"/>
      <c r="D133" s="631"/>
      <c r="E133" s="631"/>
      <c r="F133" s="631"/>
      <c r="G133" s="631"/>
      <c r="H133" s="631"/>
      <c r="I133" s="631"/>
      <c r="J133" s="631"/>
      <c r="K133" s="631"/>
      <c r="L133" s="632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</row>
    <row r="134" spans="1:29" ht="15.75" customHeight="1" thickBot="1" x14ac:dyDescent="0.3">
      <c r="A134" s="684"/>
      <c r="B134" s="218" t="s">
        <v>17</v>
      </c>
      <c r="C134" s="684" t="s">
        <v>733</v>
      </c>
      <c r="D134" s="684" t="s">
        <v>614</v>
      </c>
      <c r="E134" s="684" t="s">
        <v>615</v>
      </c>
      <c r="F134" s="686" t="s">
        <v>616</v>
      </c>
      <c r="G134" s="687"/>
      <c r="H134" s="686" t="s">
        <v>617</v>
      </c>
      <c r="I134" s="687"/>
      <c r="J134" s="688" t="s">
        <v>618</v>
      </c>
      <c r="K134" s="689"/>
      <c r="L134" s="692" t="s">
        <v>619</v>
      </c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</row>
    <row r="135" spans="1:29" x14ac:dyDescent="0.25">
      <c r="A135" s="685"/>
      <c r="B135" s="218">
        <v>5213414</v>
      </c>
      <c r="C135" s="685"/>
      <c r="D135" s="685"/>
      <c r="E135" s="685"/>
      <c r="F135" s="218" t="s">
        <v>621</v>
      </c>
      <c r="G135" s="218" t="s">
        <v>622</v>
      </c>
      <c r="H135" s="218" t="s">
        <v>621</v>
      </c>
      <c r="I135" s="218" t="s">
        <v>622</v>
      </c>
      <c r="J135" s="690"/>
      <c r="K135" s="691"/>
      <c r="L135" s="693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</row>
    <row r="136" spans="1:29" x14ac:dyDescent="0.25">
      <c r="A136" s="613" t="s">
        <v>623</v>
      </c>
      <c r="B136" s="406" t="s">
        <v>628</v>
      </c>
      <c r="C136" s="188" t="s">
        <v>629</v>
      </c>
      <c r="D136" s="406" t="s">
        <v>119</v>
      </c>
      <c r="E136" s="406">
        <v>0.15060000000000001</v>
      </c>
      <c r="F136" s="163">
        <v>1</v>
      </c>
      <c r="G136" s="163">
        <v>0</v>
      </c>
      <c r="H136" s="407">
        <v>0.11749999999999999</v>
      </c>
      <c r="I136" s="407">
        <v>7.7799999999999994E-2</v>
      </c>
      <c r="J136" s="614"/>
      <c r="K136" s="614"/>
      <c r="L136" s="219">
        <f>E136*((F136*H136)+(G136*I136))</f>
        <v>1.7695499999999999E-2</v>
      </c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</row>
    <row r="137" spans="1:29" x14ac:dyDescent="0.25">
      <c r="A137" s="613"/>
      <c r="B137" s="406" t="s">
        <v>632</v>
      </c>
      <c r="C137" s="162" t="s">
        <v>633</v>
      </c>
      <c r="D137" s="406" t="s">
        <v>119</v>
      </c>
      <c r="E137" s="406">
        <v>0.48193000000000003</v>
      </c>
      <c r="F137" s="163">
        <v>1</v>
      </c>
      <c r="G137" s="163">
        <v>0</v>
      </c>
      <c r="H137" s="407">
        <v>8.3816000000000006</v>
      </c>
      <c r="I137" s="407">
        <v>1.9676</v>
      </c>
      <c r="J137" s="614"/>
      <c r="K137" s="614"/>
      <c r="L137" s="219">
        <f>E137*((F137*H137)+(G137*I137))</f>
        <v>4.0393444880000002</v>
      </c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</row>
    <row r="138" spans="1:29" x14ac:dyDescent="0.25">
      <c r="A138" s="613"/>
      <c r="B138" s="406" t="s">
        <v>635</v>
      </c>
      <c r="C138" s="162" t="s">
        <v>636</v>
      </c>
      <c r="D138" s="406" t="s">
        <v>119</v>
      </c>
      <c r="E138" s="406">
        <v>0.20080000000000001</v>
      </c>
      <c r="F138" s="163">
        <v>1</v>
      </c>
      <c r="G138" s="163">
        <v>0</v>
      </c>
      <c r="H138" s="407">
        <v>6.1970000000000001</v>
      </c>
      <c r="I138" s="407">
        <v>3.9298000000000002</v>
      </c>
      <c r="J138" s="614"/>
      <c r="K138" s="614"/>
      <c r="L138" s="219">
        <f t="shared" ref="L138:L139" si="10">E138*((F138*H138)+(G138*I138))</f>
        <v>1.2443576000000001</v>
      </c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</row>
    <row r="139" spans="1:29" x14ac:dyDescent="0.25">
      <c r="A139" s="613"/>
      <c r="B139" s="406" t="s">
        <v>639</v>
      </c>
      <c r="C139" s="162" t="s">
        <v>640</v>
      </c>
      <c r="D139" s="406" t="s">
        <v>119</v>
      </c>
      <c r="E139" s="406">
        <v>0.48193000000000003</v>
      </c>
      <c r="F139" s="163">
        <v>1</v>
      </c>
      <c r="G139" s="163">
        <v>0</v>
      </c>
      <c r="H139" s="407">
        <v>3.6541999999999999</v>
      </c>
      <c r="I139" s="407">
        <v>2.3172999999999999</v>
      </c>
      <c r="J139" s="614"/>
      <c r="K139" s="614"/>
      <c r="L139" s="219">
        <f t="shared" si="10"/>
        <v>1.761068606</v>
      </c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</row>
    <row r="140" spans="1:29" x14ac:dyDescent="0.25">
      <c r="A140" s="595" t="s">
        <v>634</v>
      </c>
      <c r="B140" s="596"/>
      <c r="C140" s="596"/>
      <c r="D140" s="596"/>
      <c r="E140" s="596"/>
      <c r="F140" s="596"/>
      <c r="G140" s="596"/>
      <c r="H140" s="596"/>
      <c r="I140" s="596"/>
      <c r="J140" s="596"/>
      <c r="K140" s="597"/>
      <c r="L140" s="186">
        <f>SUM(L136:L139)</f>
        <v>7.0624661940000006</v>
      </c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</row>
    <row r="141" spans="1:29" x14ac:dyDescent="0.25">
      <c r="A141" s="615" t="s">
        <v>403</v>
      </c>
      <c r="B141" s="406" t="s">
        <v>642</v>
      </c>
      <c r="C141" s="188" t="s">
        <v>643</v>
      </c>
      <c r="D141" s="406" t="s">
        <v>119</v>
      </c>
      <c r="E141" s="406">
        <v>2</v>
      </c>
      <c r="F141" s="163"/>
      <c r="G141" s="163"/>
      <c r="H141" s="406"/>
      <c r="I141" s="406"/>
      <c r="J141" s="573">
        <v>14.928599999999999</v>
      </c>
      <c r="K141" s="574"/>
      <c r="L141" s="219">
        <f>E141*J141</f>
        <v>29.857199999999999</v>
      </c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</row>
    <row r="142" spans="1:29" x14ac:dyDescent="0.25">
      <c r="A142" s="616"/>
      <c r="B142" s="406" t="s">
        <v>645</v>
      </c>
      <c r="C142" s="188" t="s">
        <v>646</v>
      </c>
      <c r="D142" s="406" t="s">
        <v>119</v>
      </c>
      <c r="E142" s="406">
        <v>1</v>
      </c>
      <c r="F142" s="163"/>
      <c r="G142" s="163"/>
      <c r="H142" s="406"/>
      <c r="I142" s="406"/>
      <c r="J142" s="573">
        <v>21.1922</v>
      </c>
      <c r="K142" s="574"/>
      <c r="L142" s="219">
        <f t="shared" ref="L142:L144" si="11">E142*J142</f>
        <v>21.1922</v>
      </c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</row>
    <row r="143" spans="1:29" x14ac:dyDescent="0.25">
      <c r="A143" s="616"/>
      <c r="B143" s="406" t="s">
        <v>648</v>
      </c>
      <c r="C143" s="188" t="s">
        <v>649</v>
      </c>
      <c r="D143" s="406" t="s">
        <v>119</v>
      </c>
      <c r="E143" s="406">
        <v>1</v>
      </c>
      <c r="F143" s="163"/>
      <c r="G143" s="163"/>
      <c r="H143" s="406"/>
      <c r="I143" s="406"/>
      <c r="J143" s="573">
        <v>16.944400000000002</v>
      </c>
      <c r="K143" s="574"/>
      <c r="L143" s="219">
        <f t="shared" si="11"/>
        <v>16.944400000000002</v>
      </c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</row>
    <row r="144" spans="1:29" x14ac:dyDescent="0.25">
      <c r="A144" s="617"/>
      <c r="B144" s="406" t="s">
        <v>637</v>
      </c>
      <c r="C144" s="188" t="s">
        <v>638</v>
      </c>
      <c r="D144" s="406" t="s">
        <v>119</v>
      </c>
      <c r="E144" s="406">
        <v>2</v>
      </c>
      <c r="F144" s="163"/>
      <c r="G144" s="163"/>
      <c r="H144" s="406"/>
      <c r="I144" s="406"/>
      <c r="J144" s="573">
        <v>13.818</v>
      </c>
      <c r="K144" s="574"/>
      <c r="L144" s="219">
        <f t="shared" si="11"/>
        <v>27.635999999999999</v>
      </c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</row>
    <row r="145" spans="1:29" x14ac:dyDescent="0.25">
      <c r="A145" s="595" t="s">
        <v>641</v>
      </c>
      <c r="B145" s="596"/>
      <c r="C145" s="596"/>
      <c r="D145" s="596"/>
      <c r="E145" s="596"/>
      <c r="F145" s="596"/>
      <c r="G145" s="596"/>
      <c r="H145" s="596"/>
      <c r="I145" s="596"/>
      <c r="J145" s="596"/>
      <c r="K145" s="597"/>
      <c r="L145" s="186">
        <f>SUM(L141:L144)</f>
        <v>95.629799999999989</v>
      </c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</row>
    <row r="146" spans="1:29" x14ac:dyDescent="0.25">
      <c r="A146" s="595" t="s">
        <v>644</v>
      </c>
      <c r="B146" s="598"/>
      <c r="C146" s="598"/>
      <c r="D146" s="598"/>
      <c r="E146" s="598"/>
      <c r="F146" s="598"/>
      <c r="G146" s="598"/>
      <c r="H146" s="598"/>
      <c r="I146" s="598"/>
      <c r="J146" s="598"/>
      <c r="K146" s="599"/>
      <c r="L146" s="186">
        <f>L145+L140</f>
        <v>102.69226619399998</v>
      </c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</row>
    <row r="147" spans="1:29" ht="15.75" thickBot="1" x14ac:dyDescent="0.3">
      <c r="A147" s="600" t="s">
        <v>647</v>
      </c>
      <c r="B147" s="601"/>
      <c r="C147" s="601"/>
      <c r="D147" s="601"/>
      <c r="E147" s="601"/>
      <c r="F147" s="601"/>
      <c r="G147" s="601"/>
      <c r="H147" s="601"/>
      <c r="I147" s="601"/>
      <c r="J147" s="601"/>
      <c r="K147" s="602"/>
      <c r="L147" s="220">
        <f>L146/4</f>
        <v>25.673066548499996</v>
      </c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</row>
    <row r="148" spans="1:29" x14ac:dyDescent="0.25">
      <c r="A148" s="603" t="s">
        <v>652</v>
      </c>
      <c r="B148" s="221" t="s">
        <v>653</v>
      </c>
      <c r="C148" s="221" t="s">
        <v>654</v>
      </c>
      <c r="D148" s="222" t="s">
        <v>118</v>
      </c>
      <c r="E148" s="222">
        <v>12.72</v>
      </c>
      <c r="F148" s="221"/>
      <c r="G148" s="221"/>
      <c r="H148" s="221"/>
      <c r="I148" s="221"/>
      <c r="J148" s="606">
        <v>5.2904</v>
      </c>
      <c r="K148" s="607"/>
      <c r="L148" s="223">
        <f>E148*J148</f>
        <v>67.29388800000001</v>
      </c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</row>
    <row r="149" spans="1:29" x14ac:dyDescent="0.25">
      <c r="A149" s="604"/>
      <c r="B149" s="165" t="s">
        <v>734</v>
      </c>
      <c r="C149" s="165" t="s">
        <v>735</v>
      </c>
      <c r="D149" s="406" t="s">
        <v>19</v>
      </c>
      <c r="E149" s="406">
        <v>1</v>
      </c>
      <c r="F149" s="165"/>
      <c r="G149" s="165"/>
      <c r="H149" s="165"/>
      <c r="I149" s="165"/>
      <c r="J149" s="573">
        <v>475.71870000000001</v>
      </c>
      <c r="K149" s="574"/>
      <c r="L149" s="219">
        <f t="shared" ref="L149" si="12">E149*J149</f>
        <v>475.71870000000001</v>
      </c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</row>
    <row r="150" spans="1:29" x14ac:dyDescent="0.25">
      <c r="A150" s="605"/>
      <c r="B150" s="165"/>
      <c r="C150" s="165"/>
      <c r="D150" s="406"/>
      <c r="E150" s="406"/>
      <c r="F150" s="165"/>
      <c r="G150" s="165"/>
      <c r="H150" s="165"/>
      <c r="I150" s="165"/>
      <c r="J150" s="608"/>
      <c r="K150" s="597"/>
      <c r="L150" s="219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</row>
    <row r="151" spans="1:29" ht="15.75" thickBot="1" x14ac:dyDescent="0.3">
      <c r="A151" s="600" t="s">
        <v>659</v>
      </c>
      <c r="B151" s="609"/>
      <c r="C151" s="609"/>
      <c r="D151" s="609"/>
      <c r="E151" s="609"/>
      <c r="F151" s="609"/>
      <c r="G151" s="609"/>
      <c r="H151" s="609"/>
      <c r="I151" s="609"/>
      <c r="J151" s="609"/>
      <c r="K151" s="610"/>
      <c r="L151" s="189">
        <f>SUM(L148:L150)</f>
        <v>543.01258800000005</v>
      </c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</row>
    <row r="152" spans="1:29" ht="30" x14ac:dyDescent="0.25">
      <c r="A152" s="218" t="s">
        <v>660</v>
      </c>
      <c r="B152" s="415">
        <v>5212552</v>
      </c>
      <c r="C152" s="224" t="s">
        <v>661</v>
      </c>
      <c r="D152" s="415" t="s">
        <v>19</v>
      </c>
      <c r="E152" s="415">
        <v>1</v>
      </c>
      <c r="F152" s="225"/>
      <c r="G152" s="225"/>
      <c r="H152" s="225"/>
      <c r="I152" s="225"/>
      <c r="J152" s="679">
        <f>L165</f>
        <v>12.402405543696933</v>
      </c>
      <c r="K152" s="680"/>
      <c r="L152" s="226">
        <f>J152*E152</f>
        <v>12.402405543696933</v>
      </c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</row>
    <row r="153" spans="1:29" ht="30" x14ac:dyDescent="0.25">
      <c r="A153" s="588" t="s">
        <v>623</v>
      </c>
      <c r="B153" s="227" t="s">
        <v>662</v>
      </c>
      <c r="C153" s="228" t="s">
        <v>663</v>
      </c>
      <c r="D153" s="413" t="s">
        <v>119</v>
      </c>
      <c r="E153" s="229">
        <v>1</v>
      </c>
      <c r="F153" s="230">
        <v>1</v>
      </c>
      <c r="G153" s="230">
        <v>0</v>
      </c>
      <c r="H153" s="407">
        <v>35.941099999999999</v>
      </c>
      <c r="I153" s="407">
        <v>31.462</v>
      </c>
      <c r="J153" s="590"/>
      <c r="K153" s="590"/>
      <c r="L153" s="231">
        <f>E153*((F153*H153)+(G153*I153))</f>
        <v>35.941099999999999</v>
      </c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</row>
    <row r="154" spans="1:29" x14ac:dyDescent="0.25">
      <c r="A154" s="589"/>
      <c r="B154" s="227" t="s">
        <v>632</v>
      </c>
      <c r="C154" s="227" t="s">
        <v>633</v>
      </c>
      <c r="D154" s="413" t="s">
        <v>119</v>
      </c>
      <c r="E154" s="229">
        <v>1</v>
      </c>
      <c r="F154" s="230">
        <v>1</v>
      </c>
      <c r="G154" s="230">
        <v>0</v>
      </c>
      <c r="H154" s="407">
        <v>8.3816000000000006</v>
      </c>
      <c r="I154" s="407">
        <v>1.9676</v>
      </c>
      <c r="J154" s="590"/>
      <c r="K154" s="590"/>
      <c r="L154" s="231">
        <f>E154*((F154*H154)+(G154*I154))</f>
        <v>8.3816000000000006</v>
      </c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</row>
    <row r="155" spans="1:29" x14ac:dyDescent="0.25">
      <c r="A155" s="570" t="s">
        <v>634</v>
      </c>
      <c r="B155" s="591"/>
      <c r="C155" s="591"/>
      <c r="D155" s="591"/>
      <c r="E155" s="591"/>
      <c r="F155" s="591"/>
      <c r="G155" s="591"/>
      <c r="H155" s="591"/>
      <c r="I155" s="591"/>
      <c r="J155" s="591"/>
      <c r="K155" s="592"/>
      <c r="L155" s="232">
        <f>SUM(L153:L154)</f>
        <v>44.322699999999998</v>
      </c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</row>
    <row r="156" spans="1:29" x14ac:dyDescent="0.25">
      <c r="A156" s="588" t="s">
        <v>403</v>
      </c>
      <c r="B156" s="227" t="s">
        <v>642</v>
      </c>
      <c r="C156" s="227" t="s">
        <v>643</v>
      </c>
      <c r="D156" s="413" t="s">
        <v>119</v>
      </c>
      <c r="E156" s="229">
        <v>1</v>
      </c>
      <c r="F156" s="227"/>
      <c r="G156" s="227"/>
      <c r="H156" s="227"/>
      <c r="I156" s="227"/>
      <c r="J156" s="573">
        <v>14.928599999999999</v>
      </c>
      <c r="K156" s="574"/>
      <c r="L156" s="231">
        <f>E156*J156</f>
        <v>14.928599999999999</v>
      </c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</row>
    <row r="157" spans="1:29" x14ac:dyDescent="0.25">
      <c r="A157" s="593"/>
      <c r="B157" s="227" t="s">
        <v>664</v>
      </c>
      <c r="C157" s="227" t="s">
        <v>665</v>
      </c>
      <c r="D157" s="413" t="s">
        <v>119</v>
      </c>
      <c r="E157" s="229">
        <v>1</v>
      </c>
      <c r="F157" s="227"/>
      <c r="G157" s="227"/>
      <c r="H157" s="227"/>
      <c r="I157" s="227"/>
      <c r="J157" s="594">
        <v>18.2408</v>
      </c>
      <c r="K157" s="594"/>
      <c r="L157" s="231">
        <f t="shared" ref="L157:L158" si="13">E157*J157</f>
        <v>18.2408</v>
      </c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</row>
    <row r="158" spans="1:29" x14ac:dyDescent="0.25">
      <c r="A158" s="589"/>
      <c r="B158" s="227" t="s">
        <v>637</v>
      </c>
      <c r="C158" s="227" t="s">
        <v>638</v>
      </c>
      <c r="D158" s="413" t="s">
        <v>119</v>
      </c>
      <c r="E158" s="229">
        <v>1</v>
      </c>
      <c r="F158" s="227"/>
      <c r="G158" s="227"/>
      <c r="H158" s="227"/>
      <c r="I158" s="227"/>
      <c r="J158" s="573">
        <v>13.818</v>
      </c>
      <c r="K158" s="574"/>
      <c r="L158" s="231">
        <f t="shared" si="13"/>
        <v>13.818</v>
      </c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</row>
    <row r="159" spans="1:29" x14ac:dyDescent="0.25">
      <c r="A159" s="570" t="s">
        <v>641</v>
      </c>
      <c r="B159" s="591"/>
      <c r="C159" s="591"/>
      <c r="D159" s="591"/>
      <c r="E159" s="591"/>
      <c r="F159" s="591"/>
      <c r="G159" s="591"/>
      <c r="H159" s="591"/>
      <c r="I159" s="591"/>
      <c r="J159" s="591"/>
      <c r="K159" s="592"/>
      <c r="L159" s="232">
        <f>SUM(L156:L158)</f>
        <v>46.987399999999994</v>
      </c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</row>
    <row r="160" spans="1:29" x14ac:dyDescent="0.25">
      <c r="A160" s="570" t="s">
        <v>644</v>
      </c>
      <c r="B160" s="571"/>
      <c r="C160" s="571"/>
      <c r="D160" s="571"/>
      <c r="E160" s="571"/>
      <c r="F160" s="571"/>
      <c r="G160" s="571"/>
      <c r="H160" s="571"/>
      <c r="I160" s="571"/>
      <c r="J160" s="571"/>
      <c r="K160" s="572"/>
      <c r="L160" s="232">
        <f>L159+L155</f>
        <v>91.310099999999991</v>
      </c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</row>
    <row r="161" spans="1:29" x14ac:dyDescent="0.25">
      <c r="A161" s="570" t="s">
        <v>647</v>
      </c>
      <c r="B161" s="571"/>
      <c r="C161" s="571"/>
      <c r="D161" s="571"/>
      <c r="E161" s="571"/>
      <c r="F161" s="571"/>
      <c r="G161" s="571"/>
      <c r="H161" s="571"/>
      <c r="I161" s="571"/>
      <c r="J161" s="571"/>
      <c r="K161" s="572"/>
      <c r="L161" s="233">
        <f>L160/9.96</f>
        <v>9.1676807228915642</v>
      </c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</row>
    <row r="162" spans="1:29" x14ac:dyDescent="0.25">
      <c r="A162" s="234" t="s">
        <v>652</v>
      </c>
      <c r="B162" s="227" t="s">
        <v>666</v>
      </c>
      <c r="C162" s="227" t="s">
        <v>667</v>
      </c>
      <c r="D162" s="413" t="s">
        <v>118</v>
      </c>
      <c r="E162" s="413">
        <v>8.4500000000000006E-2</v>
      </c>
      <c r="F162" s="227"/>
      <c r="G162" s="227"/>
      <c r="H162" s="227"/>
      <c r="I162" s="227"/>
      <c r="J162" s="573">
        <v>38.262</v>
      </c>
      <c r="K162" s="574"/>
      <c r="L162" s="231">
        <f t="shared" ref="L162" si="14">E162*J162</f>
        <v>3.2331390000000004</v>
      </c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</row>
    <row r="163" spans="1:29" ht="15.75" thickBot="1" x14ac:dyDescent="0.3">
      <c r="A163" s="575" t="s">
        <v>659</v>
      </c>
      <c r="B163" s="576"/>
      <c r="C163" s="576"/>
      <c r="D163" s="576"/>
      <c r="E163" s="576"/>
      <c r="F163" s="576"/>
      <c r="G163" s="576"/>
      <c r="H163" s="576"/>
      <c r="I163" s="576"/>
      <c r="J163" s="576"/>
      <c r="K163" s="577"/>
      <c r="L163" s="235">
        <f>SUM(L162)</f>
        <v>3.2331390000000004</v>
      </c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</row>
    <row r="164" spans="1:29" x14ac:dyDescent="0.25">
      <c r="A164" s="234" t="s">
        <v>668</v>
      </c>
      <c r="B164" s="227" t="s">
        <v>666</v>
      </c>
      <c r="C164" s="227" t="s">
        <v>669</v>
      </c>
      <c r="D164" s="413" t="s">
        <v>736</v>
      </c>
      <c r="E164" s="413">
        <v>8.0000000000000007E-5</v>
      </c>
      <c r="F164" s="227"/>
      <c r="G164" s="227"/>
      <c r="H164" s="227"/>
      <c r="I164" s="227"/>
      <c r="J164" s="578">
        <f>Z35</f>
        <v>19.822760067114096</v>
      </c>
      <c r="K164" s="579"/>
      <c r="L164" s="231">
        <f t="shared" ref="L164" si="15">E164*J164</f>
        <v>1.5858208053691279E-3</v>
      </c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</row>
    <row r="165" spans="1:29" ht="15.75" thickBot="1" x14ac:dyDescent="0.3">
      <c r="A165" s="580"/>
      <c r="B165" s="581"/>
      <c r="C165" s="581"/>
      <c r="D165" s="581"/>
      <c r="E165" s="581"/>
      <c r="F165" s="581"/>
      <c r="G165" s="581"/>
      <c r="H165" s="581"/>
      <c r="I165" s="581"/>
      <c r="J165" s="581"/>
      <c r="K165" s="581"/>
      <c r="L165" s="236">
        <f>L164+L163+L161</f>
        <v>12.402405543696933</v>
      </c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</row>
    <row r="166" spans="1:29" x14ac:dyDescent="0.25">
      <c r="A166" s="582" t="s">
        <v>668</v>
      </c>
      <c r="B166" s="237" t="s">
        <v>653</v>
      </c>
      <c r="C166" s="237" t="s">
        <v>672</v>
      </c>
      <c r="D166" s="238" t="s">
        <v>670</v>
      </c>
      <c r="E166" s="238">
        <v>1.272E-2</v>
      </c>
      <c r="F166" s="237"/>
      <c r="G166" s="237"/>
      <c r="H166" s="237"/>
      <c r="I166" s="237"/>
      <c r="J166" s="584">
        <f>Z11</f>
        <v>15.908199580272827</v>
      </c>
      <c r="K166" s="585"/>
      <c r="L166" s="239">
        <f t="shared" ref="L166:L167" si="16">E166*J166</f>
        <v>0.20235229866107035</v>
      </c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</row>
    <row r="167" spans="1:29" x14ac:dyDescent="0.25">
      <c r="A167" s="583"/>
      <c r="B167" s="240" t="s">
        <v>734</v>
      </c>
      <c r="C167" s="240" t="s">
        <v>737</v>
      </c>
      <c r="D167" s="241" t="s">
        <v>670</v>
      </c>
      <c r="E167" s="241">
        <v>5.2999999999999998E-4</v>
      </c>
      <c r="F167" s="240"/>
      <c r="G167" s="240"/>
      <c r="H167" s="240"/>
      <c r="I167" s="240"/>
      <c r="J167" s="586">
        <f>Z23</f>
        <v>21.239263721552877</v>
      </c>
      <c r="K167" s="587"/>
      <c r="L167" s="239">
        <f t="shared" si="16"/>
        <v>1.1256809772423024E-2</v>
      </c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</row>
    <row r="168" spans="1:29" x14ac:dyDescent="0.25">
      <c r="A168" s="675" t="s">
        <v>738</v>
      </c>
      <c r="B168" s="676"/>
      <c r="C168" s="676"/>
      <c r="D168" s="676"/>
      <c r="E168" s="676"/>
      <c r="F168" s="676"/>
      <c r="G168" s="676"/>
      <c r="H168" s="676"/>
      <c r="I168" s="676"/>
      <c r="J168" s="676"/>
      <c r="K168" s="677"/>
      <c r="L168" s="242">
        <f>L166+L167</f>
        <v>0.21360910843349337</v>
      </c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</row>
    <row r="169" spans="1:29" ht="15.75" thickBot="1" x14ac:dyDescent="0.3">
      <c r="A169" s="565" t="s">
        <v>739</v>
      </c>
      <c r="B169" s="566"/>
      <c r="C169" s="566"/>
      <c r="D169" s="566"/>
      <c r="E169" s="566"/>
      <c r="F169" s="566"/>
      <c r="G169" s="566"/>
      <c r="H169" s="566"/>
      <c r="I169" s="566"/>
      <c r="J169" s="566"/>
      <c r="K169" s="566"/>
      <c r="L169" s="243">
        <f>L168+L151+L147+L152</f>
        <v>581.30166920063039</v>
      </c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</row>
    <row r="170" spans="1:29" x14ac:dyDescent="0.25">
      <c r="A170" s="150"/>
      <c r="B170" s="151"/>
      <c r="C170" s="151"/>
      <c r="D170" s="151"/>
      <c r="E170" s="202"/>
      <c r="F170" s="151"/>
      <c r="G170" s="151"/>
      <c r="H170" s="151"/>
      <c r="I170" s="151"/>
      <c r="J170" s="151"/>
      <c r="K170" s="151"/>
      <c r="L170" s="151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</row>
    <row r="171" spans="1:29" x14ac:dyDescent="0.25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</row>
    <row r="172" spans="1:29" ht="15.75" thickBot="1" x14ac:dyDescent="0.3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</row>
    <row r="173" spans="1:29" ht="15.75" thickBot="1" x14ac:dyDescent="0.3">
      <c r="A173" s="647" t="s">
        <v>334</v>
      </c>
      <c r="B173" s="400" t="s">
        <v>17</v>
      </c>
      <c r="C173" s="661" t="s">
        <v>740</v>
      </c>
      <c r="D173" s="647" t="s">
        <v>614</v>
      </c>
      <c r="E173" s="647" t="s">
        <v>615</v>
      </c>
      <c r="F173" s="647" t="s">
        <v>616</v>
      </c>
      <c r="G173" s="647"/>
      <c r="H173" s="647" t="s">
        <v>617</v>
      </c>
      <c r="I173" s="647"/>
      <c r="J173" s="647" t="s">
        <v>618</v>
      </c>
      <c r="K173" s="647"/>
      <c r="L173" s="647" t="s">
        <v>619</v>
      </c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</row>
    <row r="174" spans="1:29" x14ac:dyDescent="0.25">
      <c r="A174" s="673"/>
      <c r="B174" s="146">
        <v>5213863</v>
      </c>
      <c r="C174" s="678"/>
      <c r="D174" s="673"/>
      <c r="E174" s="673"/>
      <c r="F174" s="400" t="s">
        <v>621</v>
      </c>
      <c r="G174" s="400" t="s">
        <v>622</v>
      </c>
      <c r="H174" s="400" t="s">
        <v>621</v>
      </c>
      <c r="I174" s="400" t="s">
        <v>622</v>
      </c>
      <c r="J174" s="673"/>
      <c r="K174" s="673"/>
      <c r="L174" s="673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</row>
    <row r="175" spans="1:29" x14ac:dyDescent="0.25">
      <c r="A175" s="674" t="s">
        <v>623</v>
      </c>
      <c r="B175" s="405" t="s">
        <v>650</v>
      </c>
      <c r="C175" s="147" t="s">
        <v>687</v>
      </c>
      <c r="D175" s="405" t="s">
        <v>119</v>
      </c>
      <c r="E175" s="405">
        <v>1</v>
      </c>
      <c r="F175" s="148">
        <v>0.3</v>
      </c>
      <c r="G175" s="148">
        <v>0.7</v>
      </c>
      <c r="H175" s="208">
        <v>103.3853</v>
      </c>
      <c r="I175" s="208">
        <v>35.882399999999997</v>
      </c>
      <c r="J175" s="465"/>
      <c r="K175" s="467"/>
      <c r="L175" s="175">
        <f>E175*((F175*H175)+(G175*I175))</f>
        <v>56.133269999999996</v>
      </c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</row>
    <row r="176" spans="1:29" x14ac:dyDescent="0.25">
      <c r="A176" s="648"/>
      <c r="B176" s="405"/>
      <c r="C176" s="147"/>
      <c r="D176" s="405"/>
      <c r="E176" s="405"/>
      <c r="F176" s="148"/>
      <c r="G176" s="148"/>
      <c r="H176" s="405"/>
      <c r="I176" s="405"/>
      <c r="J176" s="465"/>
      <c r="K176" s="467"/>
      <c r="L176" s="175">
        <f>E176*((F176*H176)+(G176*I176))</f>
        <v>0</v>
      </c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</row>
    <row r="177" spans="1:29" x14ac:dyDescent="0.25">
      <c r="A177" s="648"/>
      <c r="B177" s="405"/>
      <c r="C177" s="147"/>
      <c r="D177" s="405"/>
      <c r="E177" s="405"/>
      <c r="F177" s="148"/>
      <c r="G177" s="148"/>
      <c r="H177" s="405"/>
      <c r="I177" s="405"/>
      <c r="J177" s="465"/>
      <c r="K177" s="467"/>
      <c r="L177" s="175">
        <f>E177*((F177*H177)+(G177*I177))</f>
        <v>0</v>
      </c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</row>
    <row r="178" spans="1:29" x14ac:dyDescent="0.25">
      <c r="A178" s="648"/>
      <c r="B178" s="405"/>
      <c r="C178" s="147"/>
      <c r="D178" s="405"/>
      <c r="E178" s="405"/>
      <c r="F178" s="148"/>
      <c r="G178" s="148"/>
      <c r="H178" s="405"/>
      <c r="I178" s="405"/>
      <c r="J178" s="465"/>
      <c r="K178" s="467"/>
      <c r="L178" s="175">
        <f>E178*((F178*H178)+(G178*I178))</f>
        <v>0</v>
      </c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</row>
    <row r="179" spans="1:29" x14ac:dyDescent="0.25">
      <c r="A179" s="649"/>
      <c r="B179" s="405"/>
      <c r="C179" s="147"/>
      <c r="D179" s="405"/>
      <c r="E179" s="405"/>
      <c r="F179" s="148"/>
      <c r="G179" s="148"/>
      <c r="H179" s="405"/>
      <c r="I179" s="405"/>
      <c r="J179" s="465"/>
      <c r="K179" s="467"/>
      <c r="L179" s="175">
        <f>E179*((F179*H179)+(G179*I179))</f>
        <v>0</v>
      </c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</row>
    <row r="180" spans="1:29" x14ac:dyDescent="0.25">
      <c r="A180" s="637" t="s">
        <v>634</v>
      </c>
      <c r="B180" s="466"/>
      <c r="C180" s="466"/>
      <c r="D180" s="466"/>
      <c r="E180" s="466"/>
      <c r="F180" s="466"/>
      <c r="G180" s="466"/>
      <c r="H180" s="466"/>
      <c r="I180" s="466"/>
      <c r="J180" s="466"/>
      <c r="K180" s="467"/>
      <c r="L180" s="409">
        <f>SUM(L175:L179)</f>
        <v>56.133269999999996</v>
      </c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</row>
    <row r="181" spans="1:29" x14ac:dyDescent="0.25">
      <c r="A181" s="652" t="s">
        <v>403</v>
      </c>
      <c r="B181" s="405" t="s">
        <v>648</v>
      </c>
      <c r="C181" s="147" t="s">
        <v>649</v>
      </c>
      <c r="D181" s="405" t="s">
        <v>119</v>
      </c>
      <c r="E181" s="148">
        <v>1</v>
      </c>
      <c r="F181" s="405"/>
      <c r="G181" s="405"/>
      <c r="H181" s="405"/>
      <c r="I181" s="405"/>
      <c r="J181" s="573">
        <v>16.944400000000002</v>
      </c>
      <c r="K181" s="574"/>
      <c r="L181" s="175">
        <f>E181*J181</f>
        <v>16.944400000000002</v>
      </c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</row>
    <row r="182" spans="1:29" x14ac:dyDescent="0.25">
      <c r="A182" s="641"/>
      <c r="B182" s="405" t="s">
        <v>637</v>
      </c>
      <c r="C182" s="147" t="s">
        <v>638</v>
      </c>
      <c r="D182" s="405" t="s">
        <v>119</v>
      </c>
      <c r="E182" s="148">
        <v>1</v>
      </c>
      <c r="F182" s="405"/>
      <c r="G182" s="405"/>
      <c r="H182" s="405"/>
      <c r="I182" s="405"/>
      <c r="J182" s="573">
        <v>13.818</v>
      </c>
      <c r="K182" s="574"/>
      <c r="L182" s="175">
        <f>E182*J182</f>
        <v>13.818</v>
      </c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</row>
    <row r="183" spans="1:29" x14ac:dyDescent="0.25">
      <c r="A183" s="641"/>
      <c r="B183" s="405"/>
      <c r="C183" s="147"/>
      <c r="D183" s="405"/>
      <c r="E183" s="148"/>
      <c r="F183" s="405"/>
      <c r="G183" s="405"/>
      <c r="H183" s="405"/>
      <c r="I183" s="405"/>
      <c r="J183" s="465"/>
      <c r="K183" s="467"/>
      <c r="L183" s="175">
        <f>E183*J183</f>
        <v>0</v>
      </c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</row>
    <row r="184" spans="1:29" x14ac:dyDescent="0.25">
      <c r="A184" s="642"/>
      <c r="B184" s="405"/>
      <c r="C184" s="147"/>
      <c r="D184" s="405"/>
      <c r="E184" s="148"/>
      <c r="F184" s="405"/>
      <c r="G184" s="405"/>
      <c r="H184" s="405"/>
      <c r="I184" s="405"/>
      <c r="J184" s="465"/>
      <c r="K184" s="467"/>
      <c r="L184" s="175">
        <f>E184*J184</f>
        <v>0</v>
      </c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</row>
    <row r="185" spans="1:29" x14ac:dyDescent="0.25">
      <c r="A185" s="637" t="s">
        <v>641</v>
      </c>
      <c r="B185" s="466"/>
      <c r="C185" s="466"/>
      <c r="D185" s="466"/>
      <c r="E185" s="466"/>
      <c r="F185" s="466"/>
      <c r="G185" s="466"/>
      <c r="H185" s="466"/>
      <c r="I185" s="466"/>
      <c r="J185" s="466"/>
      <c r="K185" s="467"/>
      <c r="L185" s="409">
        <f>SUM(L181:L184)</f>
        <v>30.7624</v>
      </c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</row>
    <row r="186" spans="1:29" x14ac:dyDescent="0.25">
      <c r="A186" s="637" t="s">
        <v>644</v>
      </c>
      <c r="B186" s="544"/>
      <c r="C186" s="544"/>
      <c r="D186" s="544"/>
      <c r="E186" s="544"/>
      <c r="F186" s="544"/>
      <c r="G186" s="544"/>
      <c r="H186" s="544"/>
      <c r="I186" s="544"/>
      <c r="J186" s="544"/>
      <c r="K186" s="545"/>
      <c r="L186" s="409">
        <f>L185+L180</f>
        <v>86.895669999999996</v>
      </c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</row>
    <row r="187" spans="1:29" ht="15.75" thickBot="1" x14ac:dyDescent="0.3">
      <c r="A187" s="624" t="s">
        <v>647</v>
      </c>
      <c r="B187" s="638"/>
      <c r="C187" s="638"/>
      <c r="D187" s="638"/>
      <c r="E187" s="638"/>
      <c r="F187" s="638"/>
      <c r="G187" s="638"/>
      <c r="H187" s="638"/>
      <c r="I187" s="638"/>
      <c r="J187" s="638"/>
      <c r="K187" s="639"/>
      <c r="L187" s="181">
        <f>L186/4.1</f>
        <v>21.194065853658536</v>
      </c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</row>
    <row r="188" spans="1:29" ht="15.75" thickBot="1" x14ac:dyDescent="0.3">
      <c r="A188" s="640" t="s">
        <v>652</v>
      </c>
      <c r="B188" s="153" t="s">
        <v>691</v>
      </c>
      <c r="C188" s="153" t="s">
        <v>692</v>
      </c>
      <c r="D188" s="404" t="s">
        <v>118</v>
      </c>
      <c r="E188" s="153">
        <v>1.0581199999999999</v>
      </c>
      <c r="F188" s="153"/>
      <c r="G188" s="153"/>
      <c r="H188" s="153"/>
      <c r="I188" s="153"/>
      <c r="J188" s="606">
        <v>5.4341999999999997</v>
      </c>
      <c r="K188" s="607"/>
      <c r="L188" s="182">
        <f>E188*J188</f>
        <v>5.7500357039999992</v>
      </c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</row>
    <row r="189" spans="1:29" x14ac:dyDescent="0.25">
      <c r="A189" s="641"/>
      <c r="B189" s="155" t="s">
        <v>693</v>
      </c>
      <c r="C189" s="155" t="s">
        <v>694</v>
      </c>
      <c r="D189" s="404" t="s">
        <v>118</v>
      </c>
      <c r="E189" s="155">
        <v>14.742000000000001</v>
      </c>
      <c r="F189" s="155"/>
      <c r="G189" s="155"/>
      <c r="H189" s="155"/>
      <c r="I189" s="155"/>
      <c r="J189" s="573">
        <v>14.938000000000001</v>
      </c>
      <c r="K189" s="574"/>
      <c r="L189" s="175">
        <f t="shared" ref="L189:L190" si="17">E189*J189</f>
        <v>220.21599600000002</v>
      </c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</row>
    <row r="190" spans="1:29" x14ac:dyDescent="0.25">
      <c r="A190" s="642"/>
      <c r="B190" s="155"/>
      <c r="C190" s="155"/>
      <c r="D190" s="405"/>
      <c r="E190" s="155"/>
      <c r="F190" s="155"/>
      <c r="G190" s="155"/>
      <c r="H190" s="155"/>
      <c r="I190" s="155"/>
      <c r="J190" s="465"/>
      <c r="K190" s="467"/>
      <c r="L190" s="175">
        <f t="shared" si="17"/>
        <v>0</v>
      </c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</row>
    <row r="191" spans="1:29" ht="15.75" thickBot="1" x14ac:dyDescent="0.3">
      <c r="A191" s="624" t="s">
        <v>659</v>
      </c>
      <c r="B191" s="625"/>
      <c r="C191" s="625"/>
      <c r="D191" s="625"/>
      <c r="E191" s="625"/>
      <c r="F191" s="625"/>
      <c r="G191" s="625"/>
      <c r="H191" s="625"/>
      <c r="I191" s="625"/>
      <c r="J191" s="625"/>
      <c r="K191" s="626"/>
      <c r="L191" s="181">
        <f>SUM(L188:L190)</f>
        <v>225.96603170400002</v>
      </c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</row>
    <row r="192" spans="1:29" ht="30" x14ac:dyDescent="0.25">
      <c r="A192" s="157" t="s">
        <v>660</v>
      </c>
      <c r="B192" s="410">
        <v>1107892</v>
      </c>
      <c r="C192" s="158" t="s">
        <v>695</v>
      </c>
      <c r="D192" s="410" t="s">
        <v>19</v>
      </c>
      <c r="E192" s="160">
        <v>3.2000000000000001E-2</v>
      </c>
      <c r="F192" s="160"/>
      <c r="G192" s="160"/>
      <c r="H192" s="160"/>
      <c r="I192" s="160"/>
      <c r="J192" s="670">
        <f>L214</f>
        <v>299.14386842721279</v>
      </c>
      <c r="K192" s="671"/>
      <c r="L192" s="183">
        <f>J192*E192</f>
        <v>9.5726037896708096</v>
      </c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</row>
    <row r="193" spans="1:29" x14ac:dyDescent="0.25">
      <c r="A193" s="672" t="s">
        <v>623</v>
      </c>
      <c r="B193" s="165" t="s">
        <v>696</v>
      </c>
      <c r="C193" s="162" t="s">
        <v>697</v>
      </c>
      <c r="D193" s="406" t="s">
        <v>119</v>
      </c>
      <c r="E193" s="164">
        <v>1</v>
      </c>
      <c r="F193" s="164">
        <v>0.13</v>
      </c>
      <c r="G193" s="164">
        <v>0.87</v>
      </c>
      <c r="H193" s="184">
        <v>0.49180000000000001</v>
      </c>
      <c r="I193" s="184">
        <v>0.33</v>
      </c>
      <c r="J193" s="614"/>
      <c r="K193" s="614"/>
      <c r="L193" s="185">
        <f>E193*((F193*H193)+(G193*I193))</f>
        <v>0.35103400000000001</v>
      </c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</row>
    <row r="194" spans="1:29" x14ac:dyDescent="0.25">
      <c r="A194" s="604"/>
      <c r="B194" s="165" t="s">
        <v>698</v>
      </c>
      <c r="C194" s="165" t="s">
        <v>699</v>
      </c>
      <c r="D194" s="406" t="s">
        <v>119</v>
      </c>
      <c r="E194" s="164">
        <v>1</v>
      </c>
      <c r="F194" s="164">
        <v>1</v>
      </c>
      <c r="G194" s="164">
        <v>0</v>
      </c>
      <c r="H194" s="184">
        <v>31.085899999999999</v>
      </c>
      <c r="I194" s="184">
        <v>22.34</v>
      </c>
      <c r="J194" s="614"/>
      <c r="K194" s="614"/>
      <c r="L194" s="185">
        <f>E194*((F194*H194)+(G194*I194))</f>
        <v>31.085899999999999</v>
      </c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</row>
    <row r="195" spans="1:29" x14ac:dyDescent="0.25">
      <c r="A195" s="604"/>
      <c r="B195" s="165" t="s">
        <v>700</v>
      </c>
      <c r="C195" s="165" t="s">
        <v>701</v>
      </c>
      <c r="D195" s="406" t="s">
        <v>119</v>
      </c>
      <c r="E195" s="164">
        <v>4</v>
      </c>
      <c r="F195" s="164">
        <v>0.95</v>
      </c>
      <c r="G195" s="164">
        <v>0.05</v>
      </c>
      <c r="H195" s="184">
        <v>0.28499999999999998</v>
      </c>
      <c r="I195" s="184">
        <v>0.19370000000000001</v>
      </c>
      <c r="J195" s="614"/>
      <c r="K195" s="614"/>
      <c r="L195" s="185">
        <f>E195*((F195*H195)+(G195*I195))</f>
        <v>1.12174</v>
      </c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</row>
    <row r="196" spans="1:29" x14ac:dyDescent="0.25">
      <c r="A196" s="605"/>
      <c r="B196" s="165" t="s">
        <v>703</v>
      </c>
      <c r="C196" s="165" t="s">
        <v>704</v>
      </c>
      <c r="D196" s="406" t="s">
        <v>119</v>
      </c>
      <c r="E196" s="164">
        <v>3</v>
      </c>
      <c r="F196" s="164">
        <v>0.37</v>
      </c>
      <c r="G196" s="164">
        <v>0.63</v>
      </c>
      <c r="H196" s="184">
        <v>0.66959999999999997</v>
      </c>
      <c r="I196" s="184">
        <v>0.45500000000000002</v>
      </c>
      <c r="J196" s="614"/>
      <c r="K196" s="614"/>
      <c r="L196" s="185">
        <f t="shared" ref="L196" si="18">E196*((F196*H196)+(G196*I196))</f>
        <v>1.6032060000000001</v>
      </c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</row>
    <row r="197" spans="1:29" x14ac:dyDescent="0.25">
      <c r="A197" s="595" t="s">
        <v>634</v>
      </c>
      <c r="B197" s="596"/>
      <c r="C197" s="596"/>
      <c r="D197" s="596"/>
      <c r="E197" s="596"/>
      <c r="F197" s="596"/>
      <c r="G197" s="596"/>
      <c r="H197" s="596"/>
      <c r="I197" s="596"/>
      <c r="J197" s="596"/>
      <c r="K197" s="597"/>
      <c r="L197" s="186">
        <f>SUM(L193:L196)</f>
        <v>34.161879999999996</v>
      </c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</row>
    <row r="198" spans="1:29" x14ac:dyDescent="0.25">
      <c r="A198" s="672" t="s">
        <v>403</v>
      </c>
      <c r="B198" s="165" t="s">
        <v>705</v>
      </c>
      <c r="C198" s="165" t="s">
        <v>706</v>
      </c>
      <c r="D198" s="406" t="s">
        <v>119</v>
      </c>
      <c r="E198" s="164">
        <v>1</v>
      </c>
      <c r="F198" s="165"/>
      <c r="G198" s="165"/>
      <c r="H198" s="165"/>
      <c r="I198" s="165"/>
      <c r="J198" s="594">
        <v>17.786999999999999</v>
      </c>
      <c r="K198" s="594"/>
      <c r="L198" s="185">
        <f>E198*J198</f>
        <v>17.786999999999999</v>
      </c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</row>
    <row r="199" spans="1:29" x14ac:dyDescent="0.25">
      <c r="A199" s="604"/>
      <c r="B199" s="165" t="s">
        <v>637</v>
      </c>
      <c r="C199" s="165" t="s">
        <v>638</v>
      </c>
      <c r="D199" s="406" t="s">
        <v>119</v>
      </c>
      <c r="E199" s="164">
        <v>10</v>
      </c>
      <c r="F199" s="165"/>
      <c r="G199" s="165"/>
      <c r="H199" s="165"/>
      <c r="I199" s="165"/>
      <c r="J199" s="594">
        <v>13.818</v>
      </c>
      <c r="K199" s="594"/>
      <c r="L199" s="185">
        <f t="shared" ref="L199:L200" si="19">E199*J199</f>
        <v>138.18</v>
      </c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</row>
    <row r="200" spans="1:29" x14ac:dyDescent="0.25">
      <c r="A200" s="605"/>
      <c r="B200" s="165"/>
      <c r="C200" s="165"/>
      <c r="D200" s="406"/>
      <c r="E200" s="164"/>
      <c r="F200" s="165"/>
      <c r="G200" s="165"/>
      <c r="H200" s="165"/>
      <c r="I200" s="165"/>
      <c r="J200" s="614"/>
      <c r="K200" s="614"/>
      <c r="L200" s="185">
        <f t="shared" si="19"/>
        <v>0</v>
      </c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</row>
    <row r="201" spans="1:29" x14ac:dyDescent="0.25">
      <c r="A201" s="595" t="s">
        <v>708</v>
      </c>
      <c r="B201" s="596"/>
      <c r="C201" s="596"/>
      <c r="D201" s="596"/>
      <c r="E201" s="596"/>
      <c r="F201" s="596"/>
      <c r="G201" s="596"/>
      <c r="H201" s="596"/>
      <c r="I201" s="596"/>
      <c r="J201" s="596"/>
      <c r="K201" s="597"/>
      <c r="L201" s="186">
        <f>SUM(L198:L200)</f>
        <v>155.96700000000001</v>
      </c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</row>
    <row r="202" spans="1:29" x14ac:dyDescent="0.25">
      <c r="A202" s="595" t="s">
        <v>644</v>
      </c>
      <c r="B202" s="598"/>
      <c r="C202" s="598"/>
      <c r="D202" s="598"/>
      <c r="E202" s="598"/>
      <c r="F202" s="598"/>
      <c r="G202" s="598"/>
      <c r="H202" s="598"/>
      <c r="I202" s="598"/>
      <c r="J202" s="598"/>
      <c r="K202" s="599"/>
      <c r="L202" s="186">
        <f>L201+L197</f>
        <v>190.12888000000001</v>
      </c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</row>
    <row r="203" spans="1:29" x14ac:dyDescent="0.25">
      <c r="A203" s="595" t="s">
        <v>647</v>
      </c>
      <c r="B203" s="598"/>
      <c r="C203" s="598"/>
      <c r="D203" s="598"/>
      <c r="E203" s="598"/>
      <c r="F203" s="598"/>
      <c r="G203" s="598"/>
      <c r="H203" s="598"/>
      <c r="I203" s="598"/>
      <c r="J203" s="598"/>
      <c r="K203" s="599"/>
      <c r="L203" s="186">
        <f>L202/3.62</f>
        <v>52.521790055248623</v>
      </c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</row>
    <row r="204" spans="1:29" x14ac:dyDescent="0.25">
      <c r="A204" s="672" t="s">
        <v>652</v>
      </c>
      <c r="B204" s="165" t="s">
        <v>709</v>
      </c>
      <c r="C204" s="165" t="s">
        <v>710</v>
      </c>
      <c r="D204" s="406" t="s">
        <v>29</v>
      </c>
      <c r="E204" s="165">
        <v>0.61585999999999996</v>
      </c>
      <c r="F204" s="165"/>
      <c r="G204" s="165"/>
      <c r="H204" s="165"/>
      <c r="I204" s="165"/>
      <c r="J204" s="594">
        <v>59.067500000000003</v>
      </c>
      <c r="K204" s="594"/>
      <c r="L204" s="185">
        <f t="shared" ref="L204:L206" si="20">E204*J204</f>
        <v>36.377310549999997</v>
      </c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</row>
    <row r="205" spans="1:29" x14ac:dyDescent="0.25">
      <c r="A205" s="604"/>
      <c r="B205" s="165" t="s">
        <v>711</v>
      </c>
      <c r="C205" s="165" t="s">
        <v>712</v>
      </c>
      <c r="D205" s="406" t="s">
        <v>29</v>
      </c>
      <c r="E205" s="165">
        <v>0.36753999999999998</v>
      </c>
      <c r="F205" s="165"/>
      <c r="G205" s="165"/>
      <c r="H205" s="165"/>
      <c r="I205" s="165"/>
      <c r="J205" s="594">
        <v>99.804699999999997</v>
      </c>
      <c r="K205" s="594"/>
      <c r="L205" s="185">
        <f t="shared" si="20"/>
        <v>36.682219437999997</v>
      </c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</row>
    <row r="206" spans="1:29" x14ac:dyDescent="0.25">
      <c r="A206" s="604"/>
      <c r="B206" s="165" t="s">
        <v>713</v>
      </c>
      <c r="C206" s="165" t="s">
        <v>714</v>
      </c>
      <c r="D206" s="406" t="s">
        <v>29</v>
      </c>
      <c r="E206" s="165">
        <v>0.36753999999999998</v>
      </c>
      <c r="F206" s="165"/>
      <c r="G206" s="165"/>
      <c r="H206" s="165"/>
      <c r="I206" s="165"/>
      <c r="J206" s="594">
        <v>99.804699999999997</v>
      </c>
      <c r="K206" s="594"/>
      <c r="L206" s="185">
        <f t="shared" si="20"/>
        <v>36.682219437999997</v>
      </c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</row>
    <row r="207" spans="1:29" x14ac:dyDescent="0.25">
      <c r="A207" s="605"/>
      <c r="B207" s="165" t="s">
        <v>715</v>
      </c>
      <c r="C207" s="165" t="s">
        <v>716</v>
      </c>
      <c r="D207" s="406" t="s">
        <v>717</v>
      </c>
      <c r="E207" s="165">
        <v>313.50229000000002</v>
      </c>
      <c r="F207" s="165"/>
      <c r="G207" s="165"/>
      <c r="H207" s="165"/>
      <c r="I207" s="165"/>
      <c r="J207" s="594">
        <v>0.41</v>
      </c>
      <c r="K207" s="594"/>
      <c r="L207" s="185">
        <f>E207*J207</f>
        <v>128.53593889999999</v>
      </c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</row>
    <row r="208" spans="1:29" x14ac:dyDescent="0.25">
      <c r="A208" s="595" t="s">
        <v>659</v>
      </c>
      <c r="B208" s="596"/>
      <c r="C208" s="596"/>
      <c r="D208" s="596"/>
      <c r="E208" s="596"/>
      <c r="F208" s="596"/>
      <c r="G208" s="596"/>
      <c r="H208" s="596"/>
      <c r="I208" s="596"/>
      <c r="J208" s="596"/>
      <c r="K208" s="597"/>
      <c r="L208" s="186">
        <f>SUM(L204:L207)</f>
        <v>238.27768832599997</v>
      </c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</row>
    <row r="209" spans="1:29" x14ac:dyDescent="0.25">
      <c r="A209" s="663" t="s">
        <v>668</v>
      </c>
      <c r="B209" s="187">
        <v>5914647</v>
      </c>
      <c r="C209" s="188" t="s">
        <v>718</v>
      </c>
      <c r="D209" s="406" t="s">
        <v>670</v>
      </c>
      <c r="E209" s="406">
        <v>0.92379</v>
      </c>
      <c r="F209" s="406"/>
      <c r="G209" s="406"/>
      <c r="H209" s="406"/>
      <c r="I209" s="406"/>
      <c r="J209" s="666">
        <f>Z59</f>
        <v>1.0510976381501849</v>
      </c>
      <c r="K209" s="597"/>
      <c r="L209" s="185">
        <f t="shared" ref="L209:L212" si="21">E209*J209</f>
        <v>0.97099348714675926</v>
      </c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</row>
    <row r="210" spans="1:29" x14ac:dyDescent="0.25">
      <c r="A210" s="664"/>
      <c r="B210" s="187">
        <v>5914647</v>
      </c>
      <c r="C210" s="188" t="s">
        <v>719</v>
      </c>
      <c r="D210" s="406" t="s">
        <v>670</v>
      </c>
      <c r="E210" s="406">
        <v>0.55130999999999997</v>
      </c>
      <c r="F210" s="406"/>
      <c r="G210" s="406"/>
      <c r="H210" s="406"/>
      <c r="I210" s="406"/>
      <c r="J210" s="666">
        <f>Z59</f>
        <v>1.0510976381501849</v>
      </c>
      <c r="K210" s="597"/>
      <c r="L210" s="185">
        <f t="shared" si="21"/>
        <v>0.57948063888857837</v>
      </c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</row>
    <row r="211" spans="1:29" x14ac:dyDescent="0.25">
      <c r="A211" s="664"/>
      <c r="B211" s="187">
        <v>5914647</v>
      </c>
      <c r="C211" s="188" t="s">
        <v>720</v>
      </c>
      <c r="D211" s="406" t="s">
        <v>670</v>
      </c>
      <c r="E211" s="406">
        <v>0.55130999999999997</v>
      </c>
      <c r="F211" s="406"/>
      <c r="G211" s="406"/>
      <c r="H211" s="406"/>
      <c r="I211" s="406"/>
      <c r="J211" s="666">
        <f>Z59</f>
        <v>1.0510976381501849</v>
      </c>
      <c r="K211" s="597"/>
      <c r="L211" s="185">
        <f t="shared" si="21"/>
        <v>0.57948063888857837</v>
      </c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</row>
    <row r="212" spans="1:29" x14ac:dyDescent="0.25">
      <c r="A212" s="665"/>
      <c r="B212" s="187">
        <v>5914655</v>
      </c>
      <c r="C212" s="188" t="s">
        <v>721</v>
      </c>
      <c r="D212" s="406" t="s">
        <v>670</v>
      </c>
      <c r="E212" s="406">
        <v>0.3135</v>
      </c>
      <c r="F212" s="406"/>
      <c r="G212" s="406"/>
      <c r="H212" s="406"/>
      <c r="I212" s="406"/>
      <c r="J212" s="666">
        <f>Z72</f>
        <v>19.822760067114096</v>
      </c>
      <c r="K212" s="597"/>
      <c r="L212" s="185">
        <f t="shared" si="21"/>
        <v>6.2144352810402692</v>
      </c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</row>
    <row r="213" spans="1:29" x14ac:dyDescent="0.25">
      <c r="A213" s="667" t="s">
        <v>722</v>
      </c>
      <c r="B213" s="668"/>
      <c r="C213" s="668"/>
      <c r="D213" s="668"/>
      <c r="E213" s="668"/>
      <c r="F213" s="668"/>
      <c r="G213" s="668"/>
      <c r="H213" s="668"/>
      <c r="I213" s="668"/>
      <c r="J213" s="668"/>
      <c r="K213" s="669"/>
      <c r="L213" s="186">
        <f>SUM(L209:L212)</f>
        <v>8.344390045964186</v>
      </c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</row>
    <row r="214" spans="1:29" ht="15.75" thickBot="1" x14ac:dyDescent="0.3">
      <c r="A214" s="653" t="s">
        <v>671</v>
      </c>
      <c r="B214" s="654"/>
      <c r="C214" s="654"/>
      <c r="D214" s="654"/>
      <c r="E214" s="654"/>
      <c r="F214" s="654"/>
      <c r="G214" s="654"/>
      <c r="H214" s="654"/>
      <c r="I214" s="654"/>
      <c r="J214" s="654"/>
      <c r="K214" s="654"/>
      <c r="L214" s="189">
        <f>L208+L203+L213</f>
        <v>299.14386842721279</v>
      </c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</row>
    <row r="215" spans="1:29" ht="30" x14ac:dyDescent="0.25">
      <c r="A215" s="157" t="s">
        <v>660</v>
      </c>
      <c r="B215" s="410">
        <v>4805750</v>
      </c>
      <c r="C215" s="158" t="s">
        <v>723</v>
      </c>
      <c r="D215" s="410" t="s">
        <v>19</v>
      </c>
      <c r="E215" s="160">
        <v>3.2000000000000001E-2</v>
      </c>
      <c r="F215" s="160"/>
      <c r="G215" s="160"/>
      <c r="H215" s="160"/>
      <c r="I215" s="160"/>
      <c r="J215" s="670">
        <f>L228</f>
        <v>29.138500000000001</v>
      </c>
      <c r="K215" s="671"/>
      <c r="L215" s="183">
        <f>J215*E215</f>
        <v>0.93243200000000004</v>
      </c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</row>
    <row r="216" spans="1:29" x14ac:dyDescent="0.25">
      <c r="A216" s="190"/>
      <c r="B216" s="165"/>
      <c r="C216" s="162"/>
      <c r="D216" s="406"/>
      <c r="E216" s="164"/>
      <c r="F216" s="164"/>
      <c r="G216" s="164"/>
      <c r="H216" s="165"/>
      <c r="I216" s="165"/>
      <c r="J216" s="614"/>
      <c r="K216" s="614"/>
      <c r="L216" s="185">
        <f>E216*((F216*H216)+(G216*I216))</f>
        <v>0</v>
      </c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</row>
    <row r="217" spans="1:29" x14ac:dyDescent="0.25">
      <c r="A217" s="190"/>
      <c r="B217" s="165"/>
      <c r="C217" s="165"/>
      <c r="D217" s="406"/>
      <c r="E217" s="164"/>
      <c r="F217" s="164"/>
      <c r="G217" s="164"/>
      <c r="H217" s="165"/>
      <c r="I217" s="165"/>
      <c r="J217" s="614"/>
      <c r="K217" s="614"/>
      <c r="L217" s="185">
        <f>E217*((F217*H217)+(G217*I217))</f>
        <v>0</v>
      </c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</row>
    <row r="218" spans="1:29" x14ac:dyDescent="0.25">
      <c r="A218" s="595" t="s">
        <v>634</v>
      </c>
      <c r="B218" s="596"/>
      <c r="C218" s="596"/>
      <c r="D218" s="596"/>
      <c r="E218" s="596"/>
      <c r="F218" s="596"/>
      <c r="G218" s="596"/>
      <c r="H218" s="596"/>
      <c r="I218" s="596"/>
      <c r="J218" s="596"/>
      <c r="K218" s="597"/>
      <c r="L218" s="186">
        <f>SUM(L216:L217)</f>
        <v>0</v>
      </c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</row>
    <row r="219" spans="1:29" x14ac:dyDescent="0.25">
      <c r="A219" s="190"/>
      <c r="B219" s="165" t="s">
        <v>637</v>
      </c>
      <c r="C219" s="165" t="s">
        <v>638</v>
      </c>
      <c r="D219" s="406" t="s">
        <v>119</v>
      </c>
      <c r="E219" s="164">
        <v>1</v>
      </c>
      <c r="F219" s="165"/>
      <c r="G219" s="165"/>
      <c r="H219" s="165"/>
      <c r="I219" s="165"/>
      <c r="J219" s="594">
        <v>13.818</v>
      </c>
      <c r="K219" s="594"/>
      <c r="L219" s="185">
        <f>E219*J219</f>
        <v>13.818</v>
      </c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</row>
    <row r="220" spans="1:29" x14ac:dyDescent="0.25">
      <c r="A220" s="190"/>
      <c r="B220" s="165"/>
      <c r="C220" s="165"/>
      <c r="D220" s="406"/>
      <c r="E220" s="164"/>
      <c r="F220" s="165"/>
      <c r="G220" s="165"/>
      <c r="H220" s="165"/>
      <c r="I220" s="165"/>
      <c r="J220" s="614"/>
      <c r="K220" s="614"/>
      <c r="L220" s="185">
        <f t="shared" ref="L220:L221" si="22">E220*J220</f>
        <v>0</v>
      </c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</row>
    <row r="221" spans="1:29" x14ac:dyDescent="0.25">
      <c r="A221" s="190"/>
      <c r="B221" s="165"/>
      <c r="C221" s="165"/>
      <c r="D221" s="406"/>
      <c r="E221" s="164"/>
      <c r="F221" s="165"/>
      <c r="G221" s="165"/>
      <c r="H221" s="165"/>
      <c r="I221" s="165"/>
      <c r="J221" s="614"/>
      <c r="K221" s="614"/>
      <c r="L221" s="185">
        <f t="shared" si="22"/>
        <v>0</v>
      </c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</row>
    <row r="222" spans="1:29" x14ac:dyDescent="0.25">
      <c r="A222" s="595" t="s">
        <v>641</v>
      </c>
      <c r="B222" s="596"/>
      <c r="C222" s="596"/>
      <c r="D222" s="596"/>
      <c r="E222" s="596"/>
      <c r="F222" s="596"/>
      <c r="G222" s="596"/>
      <c r="H222" s="596"/>
      <c r="I222" s="596"/>
      <c r="J222" s="596"/>
      <c r="K222" s="597"/>
      <c r="L222" s="186">
        <f>SUM(L219:L221)</f>
        <v>13.818</v>
      </c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</row>
    <row r="223" spans="1:29" x14ac:dyDescent="0.25">
      <c r="A223" s="595" t="s">
        <v>644</v>
      </c>
      <c r="B223" s="598"/>
      <c r="C223" s="598"/>
      <c r="D223" s="598"/>
      <c r="E223" s="598"/>
      <c r="F223" s="598"/>
      <c r="G223" s="598"/>
      <c r="H223" s="598"/>
      <c r="I223" s="598"/>
      <c r="J223" s="598"/>
      <c r="K223" s="599"/>
      <c r="L223" s="186">
        <f>L222+L218</f>
        <v>13.818</v>
      </c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</row>
    <row r="224" spans="1:29" x14ac:dyDescent="0.25">
      <c r="A224" s="595" t="s">
        <v>647</v>
      </c>
      <c r="B224" s="598"/>
      <c r="C224" s="598"/>
      <c r="D224" s="598"/>
      <c r="E224" s="598"/>
      <c r="F224" s="598"/>
      <c r="G224" s="598"/>
      <c r="H224" s="598"/>
      <c r="I224" s="598"/>
      <c r="J224" s="598"/>
      <c r="K224" s="599"/>
      <c r="L224" s="186">
        <f>L223/0.5</f>
        <v>27.635999999999999</v>
      </c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</row>
    <row r="225" spans="1:29" x14ac:dyDescent="0.25">
      <c r="A225" s="190"/>
      <c r="B225" s="165"/>
      <c r="C225" s="165"/>
      <c r="D225" s="406"/>
      <c r="E225" s="165"/>
      <c r="F225" s="165"/>
      <c r="G225" s="165"/>
      <c r="H225" s="165"/>
      <c r="I225" s="165"/>
      <c r="J225" s="614"/>
      <c r="K225" s="614"/>
      <c r="L225" s="185">
        <f>E225*J225</f>
        <v>0</v>
      </c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</row>
    <row r="226" spans="1:29" x14ac:dyDescent="0.25">
      <c r="A226" s="595" t="s">
        <v>659</v>
      </c>
      <c r="B226" s="596"/>
      <c r="C226" s="596"/>
      <c r="D226" s="596"/>
      <c r="E226" s="596"/>
      <c r="F226" s="596"/>
      <c r="G226" s="596"/>
      <c r="H226" s="596"/>
      <c r="I226" s="596"/>
      <c r="J226" s="596"/>
      <c r="K226" s="597"/>
      <c r="L226" s="186">
        <f>SUM(L225)</f>
        <v>0</v>
      </c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</row>
    <row r="227" spans="1:29" x14ac:dyDescent="0.25">
      <c r="A227" s="190"/>
      <c r="B227" s="165"/>
      <c r="C227" s="165"/>
      <c r="D227" s="406"/>
      <c r="E227" s="165"/>
      <c r="F227" s="165"/>
      <c r="G227" s="165"/>
      <c r="H227" s="165"/>
      <c r="I227" s="165"/>
      <c r="J227" s="191" t="s">
        <v>724</v>
      </c>
      <c r="K227" s="192"/>
      <c r="L227" s="185">
        <v>1.5024999999999999</v>
      </c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</row>
    <row r="228" spans="1:29" ht="15.75" thickBot="1" x14ac:dyDescent="0.3">
      <c r="A228" s="653" t="s">
        <v>671</v>
      </c>
      <c r="B228" s="654"/>
      <c r="C228" s="654"/>
      <c r="D228" s="654"/>
      <c r="E228" s="654"/>
      <c r="F228" s="654"/>
      <c r="G228" s="654"/>
      <c r="H228" s="654"/>
      <c r="I228" s="654"/>
      <c r="J228" s="654"/>
      <c r="K228" s="654"/>
      <c r="L228" s="189">
        <f>L227+L226+L224</f>
        <v>29.138500000000001</v>
      </c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</row>
    <row r="229" spans="1:29" ht="30" x14ac:dyDescent="0.25">
      <c r="A229" s="618" t="s">
        <v>668</v>
      </c>
      <c r="B229" s="411" t="s">
        <v>691</v>
      </c>
      <c r="C229" s="193" t="s">
        <v>725</v>
      </c>
      <c r="D229" s="411" t="s">
        <v>670</v>
      </c>
      <c r="E229" s="411">
        <v>1.06E-3</v>
      </c>
      <c r="F229" s="411"/>
      <c r="G229" s="411"/>
      <c r="H229" s="411"/>
      <c r="I229" s="411"/>
      <c r="J229" s="655">
        <f>Z23</f>
        <v>21.239263721552877</v>
      </c>
      <c r="K229" s="656"/>
      <c r="L229" s="194">
        <f>E229*J229</f>
        <v>2.2513619544846049E-2</v>
      </c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</row>
    <row r="230" spans="1:29" x14ac:dyDescent="0.25">
      <c r="A230" s="619"/>
      <c r="B230" s="398" t="s">
        <v>693</v>
      </c>
      <c r="C230" s="196" t="s">
        <v>741</v>
      </c>
      <c r="D230" s="398" t="s">
        <v>670</v>
      </c>
      <c r="E230" s="398">
        <v>1.474E-2</v>
      </c>
      <c r="F230" s="398"/>
      <c r="G230" s="398"/>
      <c r="H230" s="398"/>
      <c r="I230" s="398"/>
      <c r="J230" s="657">
        <f>Z23</f>
        <v>21.239263721552877</v>
      </c>
      <c r="K230" s="531"/>
      <c r="L230" s="197">
        <f t="shared" ref="L230:L231" si="23">E230*J230</f>
        <v>0.31306674725568939</v>
      </c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</row>
    <row r="231" spans="1:29" ht="30" x14ac:dyDescent="0.25">
      <c r="A231" s="619"/>
      <c r="B231" s="398">
        <v>4805750</v>
      </c>
      <c r="C231" s="198" t="s">
        <v>727</v>
      </c>
      <c r="D231" s="398" t="s">
        <v>670</v>
      </c>
      <c r="E231" s="398">
        <v>0.06</v>
      </c>
      <c r="F231" s="398"/>
      <c r="G231" s="398"/>
      <c r="H231" s="398"/>
      <c r="I231" s="398"/>
      <c r="J231" s="657">
        <f>Z46</f>
        <v>44.859023178807938</v>
      </c>
      <c r="K231" s="531"/>
      <c r="L231" s="197">
        <f t="shared" si="23"/>
        <v>2.6915413907284762</v>
      </c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</row>
    <row r="232" spans="1:29" ht="15.75" thickBot="1" x14ac:dyDescent="0.3">
      <c r="A232" s="658" t="s">
        <v>675</v>
      </c>
      <c r="B232" s="659"/>
      <c r="C232" s="659"/>
      <c r="D232" s="659"/>
      <c r="E232" s="659"/>
      <c r="F232" s="659"/>
      <c r="G232" s="659"/>
      <c r="H232" s="659"/>
      <c r="I232" s="659"/>
      <c r="J232" s="659"/>
      <c r="K232" s="660"/>
      <c r="L232" s="199">
        <f>SUM(L229:L231)</f>
        <v>3.0271217575290117</v>
      </c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</row>
    <row r="233" spans="1:29" ht="15.75" thickBot="1" x14ac:dyDescent="0.3">
      <c r="A233" s="627" t="s">
        <v>742</v>
      </c>
      <c r="B233" s="628"/>
      <c r="C233" s="628"/>
      <c r="D233" s="628"/>
      <c r="E233" s="628"/>
      <c r="F233" s="628"/>
      <c r="G233" s="628"/>
      <c r="H233" s="628"/>
      <c r="I233" s="628"/>
      <c r="J233" s="628"/>
      <c r="K233" s="629"/>
      <c r="L233" s="200">
        <f>L232+L215+L192+L191+L187</f>
        <v>260.69225510485836</v>
      </c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</row>
    <row r="234" spans="1:29" x14ac:dyDescent="0.25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</row>
    <row r="235" spans="1:29" x14ac:dyDescent="0.25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</row>
    <row r="236" spans="1:29" ht="15.75" thickBot="1" x14ac:dyDescent="0.3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</row>
    <row r="237" spans="1:29" ht="15.75" thickBot="1" x14ac:dyDescent="0.3">
      <c r="A237" s="647" t="s">
        <v>335</v>
      </c>
      <c r="B237" s="400" t="s">
        <v>17</v>
      </c>
      <c r="C237" s="661" t="s">
        <v>743</v>
      </c>
      <c r="D237" s="647" t="s">
        <v>614</v>
      </c>
      <c r="E237" s="647" t="s">
        <v>615</v>
      </c>
      <c r="F237" s="647" t="s">
        <v>616</v>
      </c>
      <c r="G237" s="647"/>
      <c r="H237" s="647" t="s">
        <v>617</v>
      </c>
      <c r="I237" s="647"/>
      <c r="J237" s="647" t="s">
        <v>618</v>
      </c>
      <c r="K237" s="647"/>
      <c r="L237" s="647" t="s">
        <v>619</v>
      </c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</row>
    <row r="238" spans="1:29" ht="15.75" thickBot="1" x14ac:dyDescent="0.3">
      <c r="A238" s="647"/>
      <c r="B238" s="204">
        <v>5213464</v>
      </c>
      <c r="C238" s="662"/>
      <c r="D238" s="647"/>
      <c r="E238" s="647"/>
      <c r="F238" s="399" t="s">
        <v>621</v>
      </c>
      <c r="G238" s="399" t="s">
        <v>622</v>
      </c>
      <c r="H238" s="399" t="s">
        <v>621</v>
      </c>
      <c r="I238" s="399" t="s">
        <v>622</v>
      </c>
      <c r="J238" s="647"/>
      <c r="K238" s="647"/>
      <c r="L238" s="647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</row>
    <row r="239" spans="1:29" x14ac:dyDescent="0.25">
      <c r="A239" s="648" t="s">
        <v>623</v>
      </c>
      <c r="B239" s="205" t="s">
        <v>650</v>
      </c>
      <c r="C239" s="206" t="s">
        <v>651</v>
      </c>
      <c r="D239" s="205" t="s">
        <v>119</v>
      </c>
      <c r="E239" s="205">
        <v>1</v>
      </c>
      <c r="F239" s="207">
        <v>0.3</v>
      </c>
      <c r="G239" s="207">
        <v>0.7</v>
      </c>
      <c r="H239" s="208">
        <v>103.3853</v>
      </c>
      <c r="I239" s="208">
        <v>35.882399999999997</v>
      </c>
      <c r="J239" s="650"/>
      <c r="K239" s="651"/>
      <c r="L239" s="209">
        <f>E239*((F239*H239)+(G239*I239))</f>
        <v>56.133269999999996</v>
      </c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</row>
    <row r="240" spans="1:29" x14ac:dyDescent="0.25">
      <c r="A240" s="648"/>
      <c r="B240" s="405"/>
      <c r="C240" s="147"/>
      <c r="D240" s="405"/>
      <c r="E240" s="405"/>
      <c r="F240" s="148"/>
      <c r="G240" s="148"/>
      <c r="H240" s="405"/>
      <c r="I240" s="405"/>
      <c r="J240" s="465"/>
      <c r="K240" s="467"/>
      <c r="L240" s="408">
        <f>E240*((F240*H240)+(G240*I240))</f>
        <v>0</v>
      </c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</row>
    <row r="241" spans="1:29" x14ac:dyDescent="0.25">
      <c r="A241" s="648"/>
      <c r="B241" s="405"/>
      <c r="C241" s="147"/>
      <c r="D241" s="405"/>
      <c r="E241" s="405"/>
      <c r="F241" s="148"/>
      <c r="G241" s="148"/>
      <c r="H241" s="405"/>
      <c r="I241" s="405"/>
      <c r="J241" s="465"/>
      <c r="K241" s="467"/>
      <c r="L241" s="408">
        <f>E241*((F241*H241)+(G241*I241))</f>
        <v>0</v>
      </c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</row>
    <row r="242" spans="1:29" x14ac:dyDescent="0.25">
      <c r="A242" s="648"/>
      <c r="B242" s="405"/>
      <c r="C242" s="147"/>
      <c r="D242" s="405"/>
      <c r="E242" s="405"/>
      <c r="F242" s="148"/>
      <c r="G242" s="148"/>
      <c r="H242" s="405"/>
      <c r="I242" s="405"/>
      <c r="J242" s="465"/>
      <c r="K242" s="467"/>
      <c r="L242" s="408">
        <f>E242*((F242*H242)+(G242*I242))</f>
        <v>0</v>
      </c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</row>
    <row r="243" spans="1:29" x14ac:dyDescent="0.25">
      <c r="A243" s="649"/>
      <c r="B243" s="405"/>
      <c r="C243" s="147"/>
      <c r="D243" s="405"/>
      <c r="E243" s="405"/>
      <c r="F243" s="148"/>
      <c r="G243" s="148"/>
      <c r="H243" s="405"/>
      <c r="I243" s="405"/>
      <c r="J243" s="465"/>
      <c r="K243" s="467"/>
      <c r="L243" s="408">
        <f>E243*((F243*H243)+(G243*I243))</f>
        <v>0</v>
      </c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</row>
    <row r="244" spans="1:29" x14ac:dyDescent="0.25">
      <c r="A244" s="637" t="s">
        <v>634</v>
      </c>
      <c r="B244" s="466"/>
      <c r="C244" s="466"/>
      <c r="D244" s="466"/>
      <c r="E244" s="466"/>
      <c r="F244" s="466"/>
      <c r="G244" s="466"/>
      <c r="H244" s="466"/>
      <c r="I244" s="466"/>
      <c r="J244" s="466"/>
      <c r="K244" s="467"/>
      <c r="L244" s="409">
        <f>SUM(L239:L243)</f>
        <v>56.133269999999996</v>
      </c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</row>
    <row r="245" spans="1:29" x14ac:dyDescent="0.25">
      <c r="A245" s="652" t="s">
        <v>403</v>
      </c>
      <c r="B245" s="405"/>
      <c r="C245" s="147"/>
      <c r="D245" s="405"/>
      <c r="E245" s="148"/>
      <c r="F245" s="405"/>
      <c r="G245" s="405"/>
      <c r="H245" s="405"/>
      <c r="I245" s="405"/>
      <c r="J245" s="465"/>
      <c r="K245" s="467"/>
      <c r="L245" s="408">
        <f>E245*J245</f>
        <v>0</v>
      </c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</row>
    <row r="246" spans="1:29" x14ac:dyDescent="0.25">
      <c r="A246" s="641"/>
      <c r="B246" s="405" t="s">
        <v>645</v>
      </c>
      <c r="C246" s="147" t="s">
        <v>646</v>
      </c>
      <c r="D246" s="405" t="s">
        <v>119</v>
      </c>
      <c r="E246" s="148">
        <v>1</v>
      </c>
      <c r="F246" s="405"/>
      <c r="G246" s="405"/>
      <c r="H246" s="405"/>
      <c r="I246" s="405"/>
      <c r="J246" s="573">
        <v>21.1922</v>
      </c>
      <c r="K246" s="574"/>
      <c r="L246" s="408">
        <f>E246*J246</f>
        <v>21.1922</v>
      </c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</row>
    <row r="247" spans="1:29" x14ac:dyDescent="0.25">
      <c r="A247" s="641"/>
      <c r="B247" s="405"/>
      <c r="C247" s="147"/>
      <c r="D247" s="405"/>
      <c r="E247" s="148"/>
      <c r="F247" s="405"/>
      <c r="G247" s="405"/>
      <c r="H247" s="405"/>
      <c r="I247" s="405"/>
      <c r="J247" s="465"/>
      <c r="K247" s="467"/>
      <c r="L247" s="408">
        <f>E247*J247</f>
        <v>0</v>
      </c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</row>
    <row r="248" spans="1:29" x14ac:dyDescent="0.25">
      <c r="A248" s="642"/>
      <c r="B248" s="405" t="s">
        <v>637</v>
      </c>
      <c r="C248" s="147" t="s">
        <v>638</v>
      </c>
      <c r="D248" s="405" t="s">
        <v>119</v>
      </c>
      <c r="E248" s="148">
        <v>2</v>
      </c>
      <c r="F248" s="405"/>
      <c r="G248" s="405"/>
      <c r="H248" s="405"/>
      <c r="I248" s="405"/>
      <c r="J248" s="573">
        <v>13.818</v>
      </c>
      <c r="K248" s="574"/>
      <c r="L248" s="408">
        <f>E248*J248</f>
        <v>27.635999999999999</v>
      </c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</row>
    <row r="249" spans="1:29" x14ac:dyDescent="0.25">
      <c r="A249" s="637" t="s">
        <v>641</v>
      </c>
      <c r="B249" s="466"/>
      <c r="C249" s="466"/>
      <c r="D249" s="466"/>
      <c r="E249" s="466"/>
      <c r="F249" s="466"/>
      <c r="G249" s="466"/>
      <c r="H249" s="466"/>
      <c r="I249" s="466"/>
      <c r="J249" s="466"/>
      <c r="K249" s="467"/>
      <c r="L249" s="409">
        <f>SUM(L245:L248)</f>
        <v>48.828199999999995</v>
      </c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</row>
    <row r="250" spans="1:29" x14ac:dyDescent="0.25">
      <c r="A250" s="637" t="s">
        <v>644</v>
      </c>
      <c r="B250" s="544"/>
      <c r="C250" s="544"/>
      <c r="D250" s="544"/>
      <c r="E250" s="544"/>
      <c r="F250" s="544"/>
      <c r="G250" s="544"/>
      <c r="H250" s="544"/>
      <c r="I250" s="544"/>
      <c r="J250" s="544"/>
      <c r="K250" s="545"/>
      <c r="L250" s="409">
        <f>L249+L244</f>
        <v>104.96146999999999</v>
      </c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</row>
    <row r="251" spans="1:29" ht="15.75" thickBot="1" x14ac:dyDescent="0.3">
      <c r="A251" s="624" t="s">
        <v>647</v>
      </c>
      <c r="B251" s="638"/>
      <c r="C251" s="638"/>
      <c r="D251" s="638"/>
      <c r="E251" s="638"/>
      <c r="F251" s="638"/>
      <c r="G251" s="638"/>
      <c r="H251" s="638"/>
      <c r="I251" s="638"/>
      <c r="J251" s="638"/>
      <c r="K251" s="639"/>
      <c r="L251" s="403">
        <f>L250/3</f>
        <v>34.987156666666664</v>
      </c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</row>
    <row r="252" spans="1:29" x14ac:dyDescent="0.25">
      <c r="A252" s="640" t="s">
        <v>652</v>
      </c>
      <c r="B252" s="404"/>
      <c r="C252" s="153"/>
      <c r="D252" s="404"/>
      <c r="E252" s="404"/>
      <c r="F252" s="153"/>
      <c r="G252" s="153"/>
      <c r="H252" s="153"/>
      <c r="I252" s="153"/>
      <c r="J252" s="643"/>
      <c r="K252" s="644"/>
      <c r="L252" s="210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</row>
    <row r="253" spans="1:29" x14ac:dyDescent="0.25">
      <c r="A253" s="641"/>
      <c r="B253" s="405"/>
      <c r="C253" s="155"/>
      <c r="D253" s="405"/>
      <c r="E253" s="405"/>
      <c r="F253" s="155"/>
      <c r="G253" s="155"/>
      <c r="H253" s="155"/>
      <c r="I253" s="155"/>
      <c r="J253" s="465"/>
      <c r="K253" s="467"/>
      <c r="L253" s="408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</row>
    <row r="254" spans="1:29" x14ac:dyDescent="0.25">
      <c r="A254" s="642"/>
      <c r="B254" s="405"/>
      <c r="C254" s="155"/>
      <c r="D254" s="405"/>
      <c r="E254" s="405"/>
      <c r="F254" s="155"/>
      <c r="G254" s="155"/>
      <c r="H254" s="155"/>
      <c r="I254" s="155"/>
      <c r="J254" s="465"/>
      <c r="K254" s="467"/>
      <c r="L254" s="408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</row>
    <row r="255" spans="1:29" ht="15.75" thickBot="1" x14ac:dyDescent="0.3">
      <c r="A255" s="624" t="s">
        <v>659</v>
      </c>
      <c r="B255" s="625"/>
      <c r="C255" s="625"/>
      <c r="D255" s="625"/>
      <c r="E255" s="625"/>
      <c r="F255" s="625"/>
      <c r="G255" s="625"/>
      <c r="H255" s="625"/>
      <c r="I255" s="625"/>
      <c r="J255" s="625"/>
      <c r="K255" s="626"/>
      <c r="L255" s="181">
        <f>SUM(L252:L254)</f>
        <v>0</v>
      </c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</row>
    <row r="256" spans="1:29" ht="30.75" thickBot="1" x14ac:dyDescent="0.3">
      <c r="A256" s="211" t="s">
        <v>660</v>
      </c>
      <c r="B256" s="412">
        <v>5213414</v>
      </c>
      <c r="C256" s="212" t="s">
        <v>729</v>
      </c>
      <c r="D256" s="412" t="s">
        <v>19</v>
      </c>
      <c r="E256" s="213">
        <v>0.36</v>
      </c>
      <c r="F256" s="214"/>
      <c r="G256" s="214"/>
      <c r="H256" s="214"/>
      <c r="I256" s="214"/>
      <c r="J256" s="645">
        <f>L299</f>
        <v>581.30166920063039</v>
      </c>
      <c r="K256" s="646"/>
      <c r="L256" s="215">
        <f>J256*E256</f>
        <v>209.26860091222693</v>
      </c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</row>
    <row r="257" spans="1:29" ht="30" x14ac:dyDescent="0.25">
      <c r="A257" s="618" t="s">
        <v>668</v>
      </c>
      <c r="B257" s="404">
        <v>5213414</v>
      </c>
      <c r="C257" s="216" t="s">
        <v>730</v>
      </c>
      <c r="D257" s="404" t="s">
        <v>670</v>
      </c>
      <c r="E257" s="404">
        <v>4.7800000000000004E-3</v>
      </c>
      <c r="F257" s="153"/>
      <c r="G257" s="153"/>
      <c r="H257" s="153"/>
      <c r="I257" s="153"/>
      <c r="J257" s="620">
        <f>Z23</f>
        <v>21.239263721552877</v>
      </c>
      <c r="K257" s="621"/>
      <c r="L257" s="210">
        <f>E257*J257</f>
        <v>0.10152368058902277</v>
      </c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</row>
    <row r="258" spans="1:29" x14ac:dyDescent="0.25">
      <c r="A258" s="619"/>
      <c r="B258" s="405"/>
      <c r="C258" s="155"/>
      <c r="D258" s="405"/>
      <c r="E258" s="405"/>
      <c r="F258" s="155"/>
      <c r="G258" s="155"/>
      <c r="H258" s="155"/>
      <c r="I258" s="155"/>
      <c r="J258" s="622"/>
      <c r="K258" s="623"/>
      <c r="L258" s="408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</row>
    <row r="259" spans="1:29" x14ac:dyDescent="0.25">
      <c r="A259" s="619"/>
      <c r="B259" s="405"/>
      <c r="C259" s="155"/>
      <c r="D259" s="405"/>
      <c r="E259" s="405"/>
      <c r="F259" s="155"/>
      <c r="G259" s="155"/>
      <c r="H259" s="155"/>
      <c r="I259" s="155"/>
      <c r="J259" s="622"/>
      <c r="K259" s="623"/>
      <c r="L259" s="408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</row>
    <row r="260" spans="1:29" ht="15.75" thickBot="1" x14ac:dyDescent="0.3">
      <c r="A260" s="624" t="s">
        <v>675</v>
      </c>
      <c r="B260" s="625"/>
      <c r="C260" s="625"/>
      <c r="D260" s="625"/>
      <c r="E260" s="625"/>
      <c r="F260" s="625"/>
      <c r="G260" s="625"/>
      <c r="H260" s="625"/>
      <c r="I260" s="625"/>
      <c r="J260" s="625"/>
      <c r="K260" s="626"/>
      <c r="L260" s="181">
        <f>SUM(L257:L259)</f>
        <v>0.10152368058902277</v>
      </c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</row>
    <row r="261" spans="1:29" ht="15.75" thickBot="1" x14ac:dyDescent="0.3">
      <c r="A261" s="627" t="s">
        <v>744</v>
      </c>
      <c r="B261" s="628"/>
      <c r="C261" s="628"/>
      <c r="D261" s="628"/>
      <c r="E261" s="628"/>
      <c r="F261" s="628"/>
      <c r="G261" s="628"/>
      <c r="H261" s="628"/>
      <c r="I261" s="628"/>
      <c r="J261" s="628"/>
      <c r="K261" s="629"/>
      <c r="L261" s="200">
        <f>L260+L255+L251+L256</f>
        <v>244.35728125948262</v>
      </c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</row>
    <row r="262" spans="1:29" ht="15.75" thickBot="1" x14ac:dyDescent="0.3">
      <c r="A262" s="150"/>
      <c r="B262" s="202"/>
      <c r="C262" s="151"/>
      <c r="D262" s="151"/>
      <c r="E262" s="202"/>
      <c r="F262" s="151"/>
      <c r="G262" s="151"/>
      <c r="H262" s="151"/>
      <c r="I262" s="151"/>
      <c r="J262" s="151"/>
      <c r="K262" s="151"/>
      <c r="L262" s="152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</row>
    <row r="263" spans="1:29" ht="15.75" thickBot="1" x14ac:dyDescent="0.3">
      <c r="A263" s="630" t="s">
        <v>732</v>
      </c>
      <c r="B263" s="631"/>
      <c r="C263" s="631"/>
      <c r="D263" s="631"/>
      <c r="E263" s="631"/>
      <c r="F263" s="631"/>
      <c r="G263" s="631"/>
      <c r="H263" s="631"/>
      <c r="I263" s="631"/>
      <c r="J263" s="631"/>
      <c r="K263" s="631"/>
      <c r="L263" s="632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</row>
    <row r="264" spans="1:29" ht="15.75" thickBot="1" x14ac:dyDescent="0.3">
      <c r="A264" s="633"/>
      <c r="B264" s="414" t="s">
        <v>17</v>
      </c>
      <c r="C264" s="635" t="s">
        <v>733</v>
      </c>
      <c r="D264" s="633" t="s">
        <v>614</v>
      </c>
      <c r="E264" s="633" t="s">
        <v>615</v>
      </c>
      <c r="F264" s="633" t="s">
        <v>616</v>
      </c>
      <c r="G264" s="633"/>
      <c r="H264" s="633" t="s">
        <v>617</v>
      </c>
      <c r="I264" s="633"/>
      <c r="J264" s="633" t="s">
        <v>618</v>
      </c>
      <c r="K264" s="633"/>
      <c r="L264" s="633" t="s">
        <v>619</v>
      </c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</row>
    <row r="265" spans="1:29" x14ac:dyDescent="0.25">
      <c r="A265" s="634"/>
      <c r="B265" s="244">
        <v>5213414</v>
      </c>
      <c r="C265" s="636"/>
      <c r="D265" s="634"/>
      <c r="E265" s="634"/>
      <c r="F265" s="414" t="s">
        <v>621</v>
      </c>
      <c r="G265" s="414" t="s">
        <v>622</v>
      </c>
      <c r="H265" s="414" t="s">
        <v>621</v>
      </c>
      <c r="I265" s="414" t="s">
        <v>622</v>
      </c>
      <c r="J265" s="634"/>
      <c r="K265" s="634"/>
      <c r="L265" s="634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</row>
    <row r="266" spans="1:29" x14ac:dyDescent="0.25">
      <c r="A266" s="613" t="s">
        <v>623</v>
      </c>
      <c r="B266" s="406" t="s">
        <v>628</v>
      </c>
      <c r="C266" s="188" t="s">
        <v>629</v>
      </c>
      <c r="D266" s="406" t="s">
        <v>119</v>
      </c>
      <c r="E266" s="406">
        <v>0.15060000000000001</v>
      </c>
      <c r="F266" s="163">
        <v>1</v>
      </c>
      <c r="G266" s="163">
        <v>0</v>
      </c>
      <c r="H266" s="407">
        <v>0.11749999999999999</v>
      </c>
      <c r="I266" s="407">
        <v>7.7799999999999994E-2</v>
      </c>
      <c r="J266" s="614"/>
      <c r="K266" s="614"/>
      <c r="L266" s="219">
        <f>E266*((F266*H266)+(G266*I266))</f>
        <v>1.7695499999999999E-2</v>
      </c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</row>
    <row r="267" spans="1:29" x14ac:dyDescent="0.25">
      <c r="A267" s="613"/>
      <c r="B267" s="406" t="s">
        <v>632</v>
      </c>
      <c r="C267" s="162" t="s">
        <v>633</v>
      </c>
      <c r="D267" s="406" t="s">
        <v>119</v>
      </c>
      <c r="E267" s="406">
        <v>0.48193000000000003</v>
      </c>
      <c r="F267" s="163">
        <v>1</v>
      </c>
      <c r="G267" s="163">
        <v>0</v>
      </c>
      <c r="H267" s="407">
        <v>8.3816000000000006</v>
      </c>
      <c r="I267" s="407">
        <v>1.9676</v>
      </c>
      <c r="J267" s="614"/>
      <c r="K267" s="614"/>
      <c r="L267" s="219">
        <f>E267*((F267*H267)+(G267*I267))</f>
        <v>4.0393444880000002</v>
      </c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</row>
    <row r="268" spans="1:29" x14ac:dyDescent="0.25">
      <c r="A268" s="613"/>
      <c r="B268" s="406" t="s">
        <v>635</v>
      </c>
      <c r="C268" s="162" t="s">
        <v>636</v>
      </c>
      <c r="D268" s="406" t="s">
        <v>119</v>
      </c>
      <c r="E268" s="406">
        <v>0.20080000000000001</v>
      </c>
      <c r="F268" s="163">
        <v>1</v>
      </c>
      <c r="G268" s="163">
        <v>0</v>
      </c>
      <c r="H268" s="407">
        <v>6.1970000000000001</v>
      </c>
      <c r="I268" s="407">
        <v>3.9298000000000002</v>
      </c>
      <c r="J268" s="614"/>
      <c r="K268" s="614"/>
      <c r="L268" s="219">
        <f t="shared" ref="L268:L269" si="24">E268*((F268*H268)+(G268*I268))</f>
        <v>1.2443576000000001</v>
      </c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</row>
    <row r="269" spans="1:29" x14ac:dyDescent="0.25">
      <c r="A269" s="613"/>
      <c r="B269" s="406" t="s">
        <v>639</v>
      </c>
      <c r="C269" s="162" t="s">
        <v>640</v>
      </c>
      <c r="D269" s="406" t="s">
        <v>119</v>
      </c>
      <c r="E269" s="406">
        <v>0.48193000000000003</v>
      </c>
      <c r="F269" s="163">
        <v>1</v>
      </c>
      <c r="G269" s="163">
        <v>0</v>
      </c>
      <c r="H269" s="407">
        <v>3.6541999999999999</v>
      </c>
      <c r="I269" s="407">
        <v>2.3172999999999999</v>
      </c>
      <c r="J269" s="614"/>
      <c r="K269" s="614"/>
      <c r="L269" s="219">
        <f t="shared" si="24"/>
        <v>1.761068606</v>
      </c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</row>
    <row r="270" spans="1:29" x14ac:dyDescent="0.25">
      <c r="A270" s="595" t="s">
        <v>634</v>
      </c>
      <c r="B270" s="596"/>
      <c r="C270" s="596"/>
      <c r="D270" s="596"/>
      <c r="E270" s="596"/>
      <c r="F270" s="596"/>
      <c r="G270" s="596"/>
      <c r="H270" s="596"/>
      <c r="I270" s="596"/>
      <c r="J270" s="596"/>
      <c r="K270" s="597"/>
      <c r="L270" s="186">
        <f>SUM(L266:L269)</f>
        <v>7.0624661940000006</v>
      </c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</row>
    <row r="271" spans="1:29" x14ac:dyDescent="0.25">
      <c r="A271" s="615" t="s">
        <v>403</v>
      </c>
      <c r="B271" s="406" t="s">
        <v>642</v>
      </c>
      <c r="C271" s="188" t="s">
        <v>643</v>
      </c>
      <c r="D271" s="406" t="s">
        <v>119</v>
      </c>
      <c r="E271" s="245">
        <v>2</v>
      </c>
      <c r="F271" s="163"/>
      <c r="G271" s="163"/>
      <c r="H271" s="406"/>
      <c r="I271" s="406"/>
      <c r="J271" s="573">
        <v>14.928599999999999</v>
      </c>
      <c r="K271" s="574"/>
      <c r="L271" s="219">
        <f>E271*J271</f>
        <v>29.857199999999999</v>
      </c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</row>
    <row r="272" spans="1:29" x14ac:dyDescent="0.25">
      <c r="A272" s="616"/>
      <c r="B272" s="406" t="s">
        <v>645</v>
      </c>
      <c r="C272" s="188" t="s">
        <v>646</v>
      </c>
      <c r="D272" s="406" t="s">
        <v>119</v>
      </c>
      <c r="E272" s="245">
        <v>1</v>
      </c>
      <c r="F272" s="163"/>
      <c r="G272" s="163"/>
      <c r="H272" s="406"/>
      <c r="I272" s="406"/>
      <c r="J272" s="573">
        <v>21.1922</v>
      </c>
      <c r="K272" s="574"/>
      <c r="L272" s="219">
        <f t="shared" ref="L272:L274" si="25">E272*J272</f>
        <v>21.1922</v>
      </c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</row>
    <row r="273" spans="1:29" x14ac:dyDescent="0.25">
      <c r="A273" s="616"/>
      <c r="B273" s="406" t="s">
        <v>648</v>
      </c>
      <c r="C273" s="188" t="s">
        <v>649</v>
      </c>
      <c r="D273" s="406" t="s">
        <v>119</v>
      </c>
      <c r="E273" s="245">
        <v>1</v>
      </c>
      <c r="F273" s="163"/>
      <c r="G273" s="163"/>
      <c r="H273" s="406"/>
      <c r="I273" s="406"/>
      <c r="J273" s="573">
        <v>16.944400000000002</v>
      </c>
      <c r="K273" s="574"/>
      <c r="L273" s="219">
        <f t="shared" si="25"/>
        <v>16.944400000000002</v>
      </c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</row>
    <row r="274" spans="1:29" x14ac:dyDescent="0.25">
      <c r="A274" s="617"/>
      <c r="B274" s="406" t="s">
        <v>637</v>
      </c>
      <c r="C274" s="188" t="s">
        <v>638</v>
      </c>
      <c r="D274" s="406" t="s">
        <v>119</v>
      </c>
      <c r="E274" s="245">
        <v>2</v>
      </c>
      <c r="F274" s="163"/>
      <c r="G274" s="163"/>
      <c r="H274" s="406"/>
      <c r="I274" s="406"/>
      <c r="J274" s="573">
        <v>13.818</v>
      </c>
      <c r="K274" s="574"/>
      <c r="L274" s="219">
        <f t="shared" si="25"/>
        <v>27.635999999999999</v>
      </c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</row>
    <row r="275" spans="1:29" x14ac:dyDescent="0.25">
      <c r="A275" s="595" t="s">
        <v>641</v>
      </c>
      <c r="B275" s="596"/>
      <c r="C275" s="596"/>
      <c r="D275" s="596"/>
      <c r="E275" s="596"/>
      <c r="F275" s="596"/>
      <c r="G275" s="596"/>
      <c r="H275" s="596"/>
      <c r="I275" s="596"/>
      <c r="J275" s="596"/>
      <c r="K275" s="597"/>
      <c r="L275" s="186">
        <f>SUM(L271:L274)</f>
        <v>95.629799999999989</v>
      </c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</row>
    <row r="276" spans="1:29" x14ac:dyDescent="0.25">
      <c r="A276" s="595" t="s">
        <v>644</v>
      </c>
      <c r="B276" s="598"/>
      <c r="C276" s="598"/>
      <c r="D276" s="598"/>
      <c r="E276" s="598"/>
      <c r="F276" s="598"/>
      <c r="G276" s="598"/>
      <c r="H276" s="598"/>
      <c r="I276" s="598"/>
      <c r="J276" s="598"/>
      <c r="K276" s="599"/>
      <c r="L276" s="186">
        <f>L275+L270</f>
        <v>102.69226619399998</v>
      </c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</row>
    <row r="277" spans="1:29" ht="15.75" thickBot="1" x14ac:dyDescent="0.3">
      <c r="A277" s="600" t="s">
        <v>647</v>
      </c>
      <c r="B277" s="601"/>
      <c r="C277" s="601"/>
      <c r="D277" s="601"/>
      <c r="E277" s="601"/>
      <c r="F277" s="601"/>
      <c r="G277" s="601"/>
      <c r="H277" s="601"/>
      <c r="I277" s="601"/>
      <c r="J277" s="601"/>
      <c r="K277" s="602"/>
      <c r="L277" s="220">
        <f>L276/4</f>
        <v>25.673066548499996</v>
      </c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</row>
    <row r="278" spans="1:29" x14ac:dyDescent="0.25">
      <c r="A278" s="603" t="s">
        <v>652</v>
      </c>
      <c r="B278" s="221" t="s">
        <v>653</v>
      </c>
      <c r="C278" s="221" t="s">
        <v>654</v>
      </c>
      <c r="D278" s="222" t="s">
        <v>118</v>
      </c>
      <c r="E278" s="246">
        <v>12.72</v>
      </c>
      <c r="F278" s="221"/>
      <c r="G278" s="221"/>
      <c r="H278" s="221"/>
      <c r="I278" s="221"/>
      <c r="J278" s="606">
        <v>5.2904</v>
      </c>
      <c r="K278" s="607"/>
      <c r="L278" s="223">
        <f>E278*J278</f>
        <v>67.29388800000001</v>
      </c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</row>
    <row r="279" spans="1:29" x14ac:dyDescent="0.25">
      <c r="A279" s="604"/>
      <c r="B279" s="165" t="s">
        <v>734</v>
      </c>
      <c r="C279" s="165" t="s">
        <v>735</v>
      </c>
      <c r="D279" s="406" t="s">
        <v>19</v>
      </c>
      <c r="E279" s="163">
        <v>1</v>
      </c>
      <c r="F279" s="165"/>
      <c r="G279" s="165"/>
      <c r="H279" s="165"/>
      <c r="I279" s="165"/>
      <c r="J279" s="573">
        <v>475.71870000000001</v>
      </c>
      <c r="K279" s="574"/>
      <c r="L279" s="219">
        <f t="shared" ref="L279" si="26">E279*J279</f>
        <v>475.71870000000001</v>
      </c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</row>
    <row r="280" spans="1:29" x14ac:dyDescent="0.25">
      <c r="A280" s="605"/>
      <c r="B280" s="165"/>
      <c r="C280" s="165"/>
      <c r="D280" s="406"/>
      <c r="E280" s="163"/>
      <c r="F280" s="165"/>
      <c r="G280" s="165"/>
      <c r="H280" s="165"/>
      <c r="I280" s="165"/>
      <c r="J280" s="608"/>
      <c r="K280" s="597"/>
      <c r="L280" s="219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</row>
    <row r="281" spans="1:29" ht="15.75" thickBot="1" x14ac:dyDescent="0.3">
      <c r="A281" s="600" t="s">
        <v>659</v>
      </c>
      <c r="B281" s="609"/>
      <c r="C281" s="609"/>
      <c r="D281" s="609"/>
      <c r="E281" s="609"/>
      <c r="F281" s="609"/>
      <c r="G281" s="609"/>
      <c r="H281" s="609"/>
      <c r="I281" s="609"/>
      <c r="J281" s="609"/>
      <c r="K281" s="610"/>
      <c r="L281" s="189">
        <f>SUM(L278:L280)</f>
        <v>543.01258800000005</v>
      </c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</row>
    <row r="282" spans="1:29" ht="30" x14ac:dyDescent="0.25">
      <c r="A282" s="218" t="s">
        <v>660</v>
      </c>
      <c r="B282" s="415">
        <v>5212552</v>
      </c>
      <c r="C282" s="224" t="s">
        <v>661</v>
      </c>
      <c r="D282" s="415" t="s">
        <v>19</v>
      </c>
      <c r="E282" s="247">
        <v>1</v>
      </c>
      <c r="F282" s="225"/>
      <c r="G282" s="225"/>
      <c r="H282" s="225"/>
      <c r="I282" s="225"/>
      <c r="J282" s="611">
        <f>L295</f>
        <v>12.402405543696933</v>
      </c>
      <c r="K282" s="612"/>
      <c r="L282" s="226">
        <f>J282*E282</f>
        <v>12.402405543696933</v>
      </c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</row>
    <row r="283" spans="1:29" ht="30" x14ac:dyDescent="0.25">
      <c r="A283" s="588" t="s">
        <v>623</v>
      </c>
      <c r="B283" s="227" t="s">
        <v>662</v>
      </c>
      <c r="C283" s="228" t="s">
        <v>663</v>
      </c>
      <c r="D283" s="413" t="s">
        <v>119</v>
      </c>
      <c r="E283" s="229">
        <v>1</v>
      </c>
      <c r="F283" s="230">
        <v>1</v>
      </c>
      <c r="G283" s="230">
        <v>0</v>
      </c>
      <c r="H283" s="184">
        <v>35.941099999999999</v>
      </c>
      <c r="I283" s="184">
        <v>31.462</v>
      </c>
      <c r="J283" s="590"/>
      <c r="K283" s="590"/>
      <c r="L283" s="231">
        <f>E283*((F283*H283)+(G283*I283))</f>
        <v>35.941099999999999</v>
      </c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</row>
    <row r="284" spans="1:29" x14ac:dyDescent="0.25">
      <c r="A284" s="589"/>
      <c r="B284" s="227" t="s">
        <v>632</v>
      </c>
      <c r="C284" s="227" t="s">
        <v>633</v>
      </c>
      <c r="D284" s="413" t="s">
        <v>119</v>
      </c>
      <c r="E284" s="229">
        <v>1</v>
      </c>
      <c r="F284" s="230">
        <v>1</v>
      </c>
      <c r="G284" s="230">
        <v>0</v>
      </c>
      <c r="H284" s="184">
        <v>8.3816000000000006</v>
      </c>
      <c r="I284" s="184">
        <v>1.9676</v>
      </c>
      <c r="J284" s="590"/>
      <c r="K284" s="590"/>
      <c r="L284" s="231">
        <f>E284*((F284*H284)+(G284*I284))</f>
        <v>8.3816000000000006</v>
      </c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</row>
    <row r="285" spans="1:29" x14ac:dyDescent="0.25">
      <c r="A285" s="570" t="s">
        <v>634</v>
      </c>
      <c r="B285" s="591"/>
      <c r="C285" s="591"/>
      <c r="D285" s="591"/>
      <c r="E285" s="591"/>
      <c r="F285" s="591"/>
      <c r="G285" s="591"/>
      <c r="H285" s="591"/>
      <c r="I285" s="591"/>
      <c r="J285" s="591"/>
      <c r="K285" s="592"/>
      <c r="L285" s="232">
        <f>SUM(L283:L284)</f>
        <v>44.322699999999998</v>
      </c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</row>
    <row r="286" spans="1:29" x14ac:dyDescent="0.25">
      <c r="A286" s="588" t="s">
        <v>403</v>
      </c>
      <c r="B286" s="227" t="s">
        <v>642</v>
      </c>
      <c r="C286" s="227" t="s">
        <v>643</v>
      </c>
      <c r="D286" s="413" t="s">
        <v>119</v>
      </c>
      <c r="E286" s="229">
        <v>1</v>
      </c>
      <c r="F286" s="227"/>
      <c r="G286" s="227"/>
      <c r="H286" s="227"/>
      <c r="I286" s="227"/>
      <c r="J286" s="594">
        <v>14.928599999999999</v>
      </c>
      <c r="K286" s="594"/>
      <c r="L286" s="231">
        <f>E286*J286</f>
        <v>14.928599999999999</v>
      </c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</row>
    <row r="287" spans="1:29" x14ac:dyDescent="0.25">
      <c r="A287" s="593"/>
      <c r="B287" s="227" t="s">
        <v>664</v>
      </c>
      <c r="C287" s="227" t="s">
        <v>665</v>
      </c>
      <c r="D287" s="413" t="s">
        <v>119</v>
      </c>
      <c r="E287" s="229">
        <v>1</v>
      </c>
      <c r="F287" s="227"/>
      <c r="G287" s="227"/>
      <c r="H287" s="227"/>
      <c r="I287" s="227"/>
      <c r="J287" s="594">
        <v>18.2408</v>
      </c>
      <c r="K287" s="594"/>
      <c r="L287" s="231">
        <f t="shared" ref="L287:L288" si="27">E287*J287</f>
        <v>18.2408</v>
      </c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</row>
    <row r="288" spans="1:29" x14ac:dyDescent="0.25">
      <c r="A288" s="589"/>
      <c r="B288" s="227" t="s">
        <v>637</v>
      </c>
      <c r="C288" s="227" t="s">
        <v>638</v>
      </c>
      <c r="D288" s="413" t="s">
        <v>119</v>
      </c>
      <c r="E288" s="229">
        <v>1</v>
      </c>
      <c r="F288" s="227"/>
      <c r="G288" s="227"/>
      <c r="H288" s="227"/>
      <c r="I288" s="227"/>
      <c r="J288" s="594">
        <v>13.818</v>
      </c>
      <c r="K288" s="594"/>
      <c r="L288" s="231">
        <f t="shared" si="27"/>
        <v>13.818</v>
      </c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</row>
    <row r="289" spans="1:29" x14ac:dyDescent="0.25">
      <c r="A289" s="570" t="s">
        <v>641</v>
      </c>
      <c r="B289" s="591"/>
      <c r="C289" s="591"/>
      <c r="D289" s="591"/>
      <c r="E289" s="591"/>
      <c r="F289" s="591"/>
      <c r="G289" s="591"/>
      <c r="H289" s="591"/>
      <c r="I289" s="591"/>
      <c r="J289" s="591"/>
      <c r="K289" s="592"/>
      <c r="L289" s="232">
        <f>SUM(L286:L288)</f>
        <v>46.987399999999994</v>
      </c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</row>
    <row r="290" spans="1:29" x14ac:dyDescent="0.25">
      <c r="A290" s="570" t="s">
        <v>644</v>
      </c>
      <c r="B290" s="571"/>
      <c r="C290" s="571"/>
      <c r="D290" s="571"/>
      <c r="E290" s="571"/>
      <c r="F290" s="571"/>
      <c r="G290" s="571"/>
      <c r="H290" s="571"/>
      <c r="I290" s="571"/>
      <c r="J290" s="571"/>
      <c r="K290" s="572"/>
      <c r="L290" s="232">
        <f>L289+L285</f>
        <v>91.310099999999991</v>
      </c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</row>
    <row r="291" spans="1:29" x14ac:dyDescent="0.25">
      <c r="A291" s="570" t="s">
        <v>647</v>
      </c>
      <c r="B291" s="571"/>
      <c r="C291" s="571"/>
      <c r="D291" s="571"/>
      <c r="E291" s="571"/>
      <c r="F291" s="571"/>
      <c r="G291" s="571"/>
      <c r="H291" s="571"/>
      <c r="I291" s="571"/>
      <c r="J291" s="571"/>
      <c r="K291" s="572"/>
      <c r="L291" s="233">
        <f>L290/9.96</f>
        <v>9.1676807228915642</v>
      </c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</row>
    <row r="292" spans="1:29" x14ac:dyDescent="0.25">
      <c r="A292" s="234" t="s">
        <v>652</v>
      </c>
      <c r="B292" s="227" t="s">
        <v>666</v>
      </c>
      <c r="C292" s="227" t="s">
        <v>667</v>
      </c>
      <c r="D292" s="413" t="s">
        <v>118</v>
      </c>
      <c r="E292" s="413">
        <v>8.4500000000000006E-2</v>
      </c>
      <c r="F292" s="227"/>
      <c r="G292" s="227"/>
      <c r="H292" s="227"/>
      <c r="I292" s="227"/>
      <c r="J292" s="573">
        <v>38.262</v>
      </c>
      <c r="K292" s="574"/>
      <c r="L292" s="231">
        <f t="shared" ref="L292" si="28">E292*J292</f>
        <v>3.2331390000000004</v>
      </c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</row>
    <row r="293" spans="1:29" ht="15.75" thickBot="1" x14ac:dyDescent="0.3">
      <c r="A293" s="575" t="s">
        <v>659</v>
      </c>
      <c r="B293" s="576"/>
      <c r="C293" s="576"/>
      <c r="D293" s="576"/>
      <c r="E293" s="576"/>
      <c r="F293" s="576"/>
      <c r="G293" s="576"/>
      <c r="H293" s="576"/>
      <c r="I293" s="576"/>
      <c r="J293" s="576"/>
      <c r="K293" s="577"/>
      <c r="L293" s="235">
        <f>SUM(L292)</f>
        <v>3.2331390000000004</v>
      </c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</row>
    <row r="294" spans="1:29" x14ac:dyDescent="0.25">
      <c r="A294" s="234" t="s">
        <v>668</v>
      </c>
      <c r="B294" s="227" t="s">
        <v>666</v>
      </c>
      <c r="C294" s="227" t="s">
        <v>669</v>
      </c>
      <c r="D294" s="413" t="s">
        <v>670</v>
      </c>
      <c r="E294" s="413">
        <v>8.0000000000000007E-5</v>
      </c>
      <c r="F294" s="227"/>
      <c r="G294" s="227"/>
      <c r="H294" s="227"/>
      <c r="I294" s="227"/>
      <c r="J294" s="578">
        <f>Z35</f>
        <v>19.822760067114096</v>
      </c>
      <c r="K294" s="579"/>
      <c r="L294" s="231">
        <f t="shared" ref="L294" si="29">E294*J294</f>
        <v>1.5858208053691279E-3</v>
      </c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</row>
    <row r="295" spans="1:29" ht="15.75" thickBot="1" x14ac:dyDescent="0.3">
      <c r="A295" s="580"/>
      <c r="B295" s="581"/>
      <c r="C295" s="581"/>
      <c r="D295" s="581"/>
      <c r="E295" s="581"/>
      <c r="F295" s="581"/>
      <c r="G295" s="581"/>
      <c r="H295" s="581"/>
      <c r="I295" s="581"/>
      <c r="J295" s="581"/>
      <c r="K295" s="581"/>
      <c r="L295" s="236">
        <f>L294+L293+L291</f>
        <v>12.402405543696933</v>
      </c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</row>
    <row r="296" spans="1:29" x14ac:dyDescent="0.25">
      <c r="A296" s="582" t="s">
        <v>668</v>
      </c>
      <c r="B296" s="237" t="s">
        <v>653</v>
      </c>
      <c r="C296" s="237" t="s">
        <v>672</v>
      </c>
      <c r="D296" s="238" t="s">
        <v>670</v>
      </c>
      <c r="E296" s="238">
        <v>1.272E-2</v>
      </c>
      <c r="F296" s="237"/>
      <c r="G296" s="237"/>
      <c r="H296" s="237"/>
      <c r="I296" s="237"/>
      <c r="J296" s="584">
        <f>Z11</f>
        <v>15.908199580272827</v>
      </c>
      <c r="K296" s="585"/>
      <c r="L296" s="239">
        <f t="shared" ref="L296:L297" si="30">E296*J296</f>
        <v>0.20235229866107035</v>
      </c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</row>
    <row r="297" spans="1:29" x14ac:dyDescent="0.25">
      <c r="A297" s="583"/>
      <c r="B297" s="240" t="s">
        <v>734</v>
      </c>
      <c r="C297" s="240" t="s">
        <v>737</v>
      </c>
      <c r="D297" s="241" t="s">
        <v>670</v>
      </c>
      <c r="E297" s="241">
        <v>5.2999999999999998E-4</v>
      </c>
      <c r="F297" s="240"/>
      <c r="G297" s="240"/>
      <c r="H297" s="240"/>
      <c r="I297" s="240"/>
      <c r="J297" s="586">
        <f>Z23</f>
        <v>21.239263721552877</v>
      </c>
      <c r="K297" s="587"/>
      <c r="L297" s="239">
        <f t="shared" si="30"/>
        <v>1.1256809772423024E-2</v>
      </c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</row>
    <row r="298" spans="1:29" x14ac:dyDescent="0.25">
      <c r="A298" s="563" t="s">
        <v>738</v>
      </c>
      <c r="B298" s="564"/>
      <c r="C298" s="564"/>
      <c r="D298" s="564"/>
      <c r="E298" s="564"/>
      <c r="F298" s="564"/>
      <c r="G298" s="564"/>
      <c r="H298" s="564"/>
      <c r="I298" s="564"/>
      <c r="J298" s="564"/>
      <c r="K298" s="542"/>
      <c r="L298" s="248">
        <f>L296+L297</f>
        <v>0.21360910843349337</v>
      </c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</row>
    <row r="299" spans="1:29" ht="15.75" thickBot="1" x14ac:dyDescent="0.3">
      <c r="A299" s="565" t="s">
        <v>739</v>
      </c>
      <c r="B299" s="566"/>
      <c r="C299" s="566"/>
      <c r="D299" s="566"/>
      <c r="E299" s="566"/>
      <c r="F299" s="566"/>
      <c r="G299" s="566"/>
      <c r="H299" s="566"/>
      <c r="I299" s="566"/>
      <c r="J299" s="566"/>
      <c r="K299" s="566"/>
      <c r="L299" s="243">
        <f>L298+L281+L277+L282</f>
        <v>581.30166920063039</v>
      </c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</row>
    <row r="300" spans="1:29" x14ac:dyDescent="0.25">
      <c r="A300" s="150"/>
      <c r="B300" s="151"/>
      <c r="C300" s="151"/>
      <c r="D300" s="151"/>
      <c r="E300" s="202"/>
      <c r="F300" s="151"/>
      <c r="G300" s="151"/>
      <c r="H300" s="151"/>
      <c r="I300" s="151"/>
      <c r="J300" s="151"/>
      <c r="K300" s="151"/>
      <c r="L300" s="151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</row>
    <row r="301" spans="1:29" x14ac:dyDescent="0.25">
      <c r="B301" s="2"/>
      <c r="E301" s="2"/>
    </row>
    <row r="302" spans="1:29" x14ac:dyDescent="0.25">
      <c r="B302" s="2"/>
      <c r="E302" s="2"/>
    </row>
  </sheetData>
  <sheetProtection password="F990" sheet="1" objects="1" scenarios="1"/>
  <mergeCells count="520">
    <mergeCell ref="A2:A3"/>
    <mergeCell ref="C2:C3"/>
    <mergeCell ref="D2:D3"/>
    <mergeCell ref="E2:E3"/>
    <mergeCell ref="F2:G2"/>
    <mergeCell ref="H2:I2"/>
    <mergeCell ref="J5:K5"/>
    <mergeCell ref="J6:K6"/>
    <mergeCell ref="J12:K12"/>
    <mergeCell ref="J2:K3"/>
    <mergeCell ref="J4:K4"/>
    <mergeCell ref="J13:K13"/>
    <mergeCell ref="A10:A13"/>
    <mergeCell ref="J10:K10"/>
    <mergeCell ref="J11:K11"/>
    <mergeCell ref="O10:Y10"/>
    <mergeCell ref="Z10:AA10"/>
    <mergeCell ref="O11:Y11"/>
    <mergeCell ref="Z11:AA11"/>
    <mergeCell ref="A35:A37"/>
    <mergeCell ref="J35:K35"/>
    <mergeCell ref="J36:K36"/>
    <mergeCell ref="J37:K37"/>
    <mergeCell ref="J33:K33"/>
    <mergeCell ref="J31:K31"/>
    <mergeCell ref="X31:Y31"/>
    <mergeCell ref="X32:Y32"/>
    <mergeCell ref="A30:K30"/>
    <mergeCell ref="O30:Y30"/>
    <mergeCell ref="Z14:AA15"/>
    <mergeCell ref="A15:K15"/>
    <mergeCell ref="A16:K16"/>
    <mergeCell ref="O16:O17"/>
    <mergeCell ref="X16:Y16"/>
    <mergeCell ref="Z16:AA16"/>
    <mergeCell ref="L2:L3"/>
    <mergeCell ref="O2:O3"/>
    <mergeCell ref="S2:S3"/>
    <mergeCell ref="T2:U2"/>
    <mergeCell ref="V2:W2"/>
    <mergeCell ref="X2:Y3"/>
    <mergeCell ref="Z2:AA3"/>
    <mergeCell ref="O4:O5"/>
    <mergeCell ref="X4:Y4"/>
    <mergeCell ref="Z4:AA4"/>
    <mergeCell ref="X5:Y5"/>
    <mergeCell ref="Z5:AA5"/>
    <mergeCell ref="Q2:Q3"/>
    <mergeCell ref="R2:R3"/>
    <mergeCell ref="Z6:AA6"/>
    <mergeCell ref="J7:K7"/>
    <mergeCell ref="O7:O8"/>
    <mergeCell ref="Z7:AA7"/>
    <mergeCell ref="J8:K8"/>
    <mergeCell ref="Z8:AA8"/>
    <mergeCell ref="A9:K9"/>
    <mergeCell ref="O9:Y9"/>
    <mergeCell ref="Z9:AA9"/>
    <mergeCell ref="X7:Y7"/>
    <mergeCell ref="X8:Y8"/>
    <mergeCell ref="O6:Y6"/>
    <mergeCell ref="A4:A8"/>
    <mergeCell ref="Z17:AA17"/>
    <mergeCell ref="O18:Y18"/>
    <mergeCell ref="Z18:AA18"/>
    <mergeCell ref="A17:A19"/>
    <mergeCell ref="J17:K17"/>
    <mergeCell ref="J18:K18"/>
    <mergeCell ref="J19:K19"/>
    <mergeCell ref="O19:O20"/>
    <mergeCell ref="Z19:AA19"/>
    <mergeCell ref="A20:K20"/>
    <mergeCell ref="X20:Y20"/>
    <mergeCell ref="Z20:AA20"/>
    <mergeCell ref="Q14:Q15"/>
    <mergeCell ref="R14:R15"/>
    <mergeCell ref="A14:K14"/>
    <mergeCell ref="O14:O15"/>
    <mergeCell ref="S14:S15"/>
    <mergeCell ref="T14:U14"/>
    <mergeCell ref="V14:W14"/>
    <mergeCell ref="X14:Y15"/>
    <mergeCell ref="X19:Y19"/>
    <mergeCell ref="X17:Y17"/>
    <mergeCell ref="J21:K21"/>
    <mergeCell ref="O21:Y21"/>
    <mergeCell ref="Z21:AA21"/>
    <mergeCell ref="O22:Y22"/>
    <mergeCell ref="Z22:AA22"/>
    <mergeCell ref="A22:A23"/>
    <mergeCell ref="J22:K22"/>
    <mergeCell ref="J23:K23"/>
    <mergeCell ref="O23:Y23"/>
    <mergeCell ref="Z23:AA23"/>
    <mergeCell ref="A24:K24"/>
    <mergeCell ref="O26:O27"/>
    <mergeCell ref="S26:S27"/>
    <mergeCell ref="T26:U26"/>
    <mergeCell ref="V26:W26"/>
    <mergeCell ref="X26:Y27"/>
    <mergeCell ref="Z26:AA27"/>
    <mergeCell ref="A28:K28"/>
    <mergeCell ref="O28:O29"/>
    <mergeCell ref="Z28:AA28"/>
    <mergeCell ref="A29:K29"/>
    <mergeCell ref="X29:Y29"/>
    <mergeCell ref="Z29:AA29"/>
    <mergeCell ref="J27:K27"/>
    <mergeCell ref="X28:Y28"/>
    <mergeCell ref="Q26:Q27"/>
    <mergeCell ref="R26:R27"/>
    <mergeCell ref="A25:A27"/>
    <mergeCell ref="J25:K25"/>
    <mergeCell ref="J26:K26"/>
    <mergeCell ref="Z30:AA30"/>
    <mergeCell ref="O31:O32"/>
    <mergeCell ref="Z31:AA31"/>
    <mergeCell ref="A32:K32"/>
    <mergeCell ref="Z32:AA32"/>
    <mergeCell ref="O33:Y33"/>
    <mergeCell ref="Z33:AA33"/>
    <mergeCell ref="A34:K34"/>
    <mergeCell ref="O34:Y34"/>
    <mergeCell ref="Z34:AA34"/>
    <mergeCell ref="O35:Y35"/>
    <mergeCell ref="Z35:AA35"/>
    <mergeCell ref="O37:O38"/>
    <mergeCell ref="Q37:Q38"/>
    <mergeCell ref="R37:R38"/>
    <mergeCell ref="S37:S38"/>
    <mergeCell ref="T37:U37"/>
    <mergeCell ref="V37:W37"/>
    <mergeCell ref="X37:Y38"/>
    <mergeCell ref="Z37:AA38"/>
    <mergeCell ref="A38:K38"/>
    <mergeCell ref="A39:K39"/>
    <mergeCell ref="O39:O40"/>
    <mergeCell ref="X39:Y39"/>
    <mergeCell ref="Z39:AA39"/>
    <mergeCell ref="X40:Y40"/>
    <mergeCell ref="Z40:AA40"/>
    <mergeCell ref="O41:Y41"/>
    <mergeCell ref="Z41:AA41"/>
    <mergeCell ref="X42:Y42"/>
    <mergeCell ref="Z42:AA42"/>
    <mergeCell ref="A43:A44"/>
    <mergeCell ref="C43:C44"/>
    <mergeCell ref="D43:D44"/>
    <mergeCell ref="E43:E44"/>
    <mergeCell ref="F43:G43"/>
    <mergeCell ref="H43:I43"/>
    <mergeCell ref="J43:K44"/>
    <mergeCell ref="L43:L44"/>
    <mergeCell ref="X43:Y43"/>
    <mergeCell ref="Z43:AA43"/>
    <mergeCell ref="O44:Y44"/>
    <mergeCell ref="Z44:AA44"/>
    <mergeCell ref="A45:A49"/>
    <mergeCell ref="J45:K45"/>
    <mergeCell ref="O45:Y45"/>
    <mergeCell ref="Z45:AA45"/>
    <mergeCell ref="J46:K46"/>
    <mergeCell ref="O46:Y46"/>
    <mergeCell ref="Z46:AA46"/>
    <mergeCell ref="J47:K47"/>
    <mergeCell ref="J48:K48"/>
    <mergeCell ref="J49:K49"/>
    <mergeCell ref="A50:K50"/>
    <mergeCell ref="O50:O51"/>
    <mergeCell ref="Q50:Q51"/>
    <mergeCell ref="R50:R51"/>
    <mergeCell ref="S50:S51"/>
    <mergeCell ref="T50:U50"/>
    <mergeCell ref="V50:W50"/>
    <mergeCell ref="X50:Y51"/>
    <mergeCell ref="Z50:AA51"/>
    <mergeCell ref="A51:A54"/>
    <mergeCell ref="J51:K51"/>
    <mergeCell ref="J52:K52"/>
    <mergeCell ref="O52:O53"/>
    <mergeCell ref="X52:Y52"/>
    <mergeCell ref="Z52:AA52"/>
    <mergeCell ref="J53:K53"/>
    <mergeCell ref="X53:Y53"/>
    <mergeCell ref="Z53:AA53"/>
    <mergeCell ref="J54:K54"/>
    <mergeCell ref="O54:Y54"/>
    <mergeCell ref="Z54:AA54"/>
    <mergeCell ref="A55:K55"/>
    <mergeCell ref="X55:Y55"/>
    <mergeCell ref="Z55:AA55"/>
    <mergeCell ref="A56:K56"/>
    <mergeCell ref="X56:Y56"/>
    <mergeCell ref="Z56:AA56"/>
    <mergeCell ref="A57:K57"/>
    <mergeCell ref="O57:Y57"/>
    <mergeCell ref="Z57:AA57"/>
    <mergeCell ref="A58:A60"/>
    <mergeCell ref="J58:K58"/>
    <mergeCell ref="O58:Y58"/>
    <mergeCell ref="Z58:AA58"/>
    <mergeCell ref="J59:K59"/>
    <mergeCell ref="O59:Y59"/>
    <mergeCell ref="Z59:AA59"/>
    <mergeCell ref="J60:K60"/>
    <mergeCell ref="A61:K61"/>
    <mergeCell ref="J62:K62"/>
    <mergeCell ref="A63:A66"/>
    <mergeCell ref="J63:K63"/>
    <mergeCell ref="O63:O64"/>
    <mergeCell ref="Q63:Q64"/>
    <mergeCell ref="R63:R64"/>
    <mergeCell ref="S63:S64"/>
    <mergeCell ref="T63:U63"/>
    <mergeCell ref="V63:W63"/>
    <mergeCell ref="X63:Y64"/>
    <mergeCell ref="Z63:AA64"/>
    <mergeCell ref="J64:K64"/>
    <mergeCell ref="J65:K65"/>
    <mergeCell ref="O65:O66"/>
    <mergeCell ref="X65:Y65"/>
    <mergeCell ref="Z65:AA65"/>
    <mergeCell ref="J66:K66"/>
    <mergeCell ref="X66:Y66"/>
    <mergeCell ref="Z66:AA66"/>
    <mergeCell ref="A67:K67"/>
    <mergeCell ref="O67:Y67"/>
    <mergeCell ref="Z67:AA67"/>
    <mergeCell ref="A68:A70"/>
    <mergeCell ref="J68:K68"/>
    <mergeCell ref="X68:Y68"/>
    <mergeCell ref="Z68:AA68"/>
    <mergeCell ref="J69:K69"/>
    <mergeCell ref="X69:Y69"/>
    <mergeCell ref="Z69:AA69"/>
    <mergeCell ref="J70:K70"/>
    <mergeCell ref="O70:Y70"/>
    <mergeCell ref="Z70:AA70"/>
    <mergeCell ref="A71:K71"/>
    <mergeCell ref="O71:Y71"/>
    <mergeCell ref="Z71:AA71"/>
    <mergeCell ref="A72:K72"/>
    <mergeCell ref="O72:Y72"/>
    <mergeCell ref="Z72:AA72"/>
    <mergeCell ref="A73:K73"/>
    <mergeCell ref="A74:A77"/>
    <mergeCell ref="J74:K74"/>
    <mergeCell ref="J75:K75"/>
    <mergeCell ref="J76:K76"/>
    <mergeCell ref="J77:K77"/>
    <mergeCell ref="A78:K78"/>
    <mergeCell ref="A79:A82"/>
    <mergeCell ref="J79:K79"/>
    <mergeCell ref="J80:K80"/>
    <mergeCell ref="J81:K81"/>
    <mergeCell ref="J82:K82"/>
    <mergeCell ref="A83:K83"/>
    <mergeCell ref="A84:K84"/>
    <mergeCell ref="J85:K85"/>
    <mergeCell ref="J86:K86"/>
    <mergeCell ref="J87:K87"/>
    <mergeCell ref="A88:K88"/>
    <mergeCell ref="J89:K89"/>
    <mergeCell ref="J90:K90"/>
    <mergeCell ref="J91:K91"/>
    <mergeCell ref="A92:K92"/>
    <mergeCell ref="A93:K93"/>
    <mergeCell ref="A94:K94"/>
    <mergeCell ref="J95:K95"/>
    <mergeCell ref="A96:K96"/>
    <mergeCell ref="A98:K98"/>
    <mergeCell ref="A99:A101"/>
    <mergeCell ref="J99:K99"/>
    <mergeCell ref="J100:K100"/>
    <mergeCell ref="J101:K101"/>
    <mergeCell ref="A102:K102"/>
    <mergeCell ref="A103:K103"/>
    <mergeCell ref="A107:A108"/>
    <mergeCell ref="C107:C108"/>
    <mergeCell ref="D107:D108"/>
    <mergeCell ref="E107:E108"/>
    <mergeCell ref="F107:G107"/>
    <mergeCell ref="H107:I107"/>
    <mergeCell ref="J107:K108"/>
    <mergeCell ref="L107:L108"/>
    <mergeCell ref="A109:A113"/>
    <mergeCell ref="J109:K109"/>
    <mergeCell ref="J110:K110"/>
    <mergeCell ref="J111:K111"/>
    <mergeCell ref="J112:K112"/>
    <mergeCell ref="J113:K113"/>
    <mergeCell ref="A114:K114"/>
    <mergeCell ref="A115:A118"/>
    <mergeCell ref="J115:K115"/>
    <mergeCell ref="J116:K116"/>
    <mergeCell ref="J117:K117"/>
    <mergeCell ref="J118:K118"/>
    <mergeCell ref="A119:K119"/>
    <mergeCell ref="A120:K120"/>
    <mergeCell ref="A121:K121"/>
    <mergeCell ref="A122:A124"/>
    <mergeCell ref="J122:K122"/>
    <mergeCell ref="J123:K123"/>
    <mergeCell ref="J124:K124"/>
    <mergeCell ref="A125:K125"/>
    <mergeCell ref="J126:K126"/>
    <mergeCell ref="A127:A129"/>
    <mergeCell ref="J127:K127"/>
    <mergeCell ref="J128:K128"/>
    <mergeCell ref="J129:K129"/>
    <mergeCell ref="A130:K130"/>
    <mergeCell ref="A131:K131"/>
    <mergeCell ref="A133:L133"/>
    <mergeCell ref="A134:A135"/>
    <mergeCell ref="C134:C135"/>
    <mergeCell ref="D134:D135"/>
    <mergeCell ref="E134:E135"/>
    <mergeCell ref="F134:G134"/>
    <mergeCell ref="H134:I134"/>
    <mergeCell ref="J134:K135"/>
    <mergeCell ref="L134:L135"/>
    <mergeCell ref="A136:A139"/>
    <mergeCell ref="J136:K136"/>
    <mergeCell ref="J137:K137"/>
    <mergeCell ref="J138:K138"/>
    <mergeCell ref="J139:K139"/>
    <mergeCell ref="A140:K140"/>
    <mergeCell ref="A141:A144"/>
    <mergeCell ref="J141:K141"/>
    <mergeCell ref="J142:K142"/>
    <mergeCell ref="J143:K143"/>
    <mergeCell ref="J144:K144"/>
    <mergeCell ref="A145:K145"/>
    <mergeCell ref="A146:K146"/>
    <mergeCell ref="A147:K147"/>
    <mergeCell ref="A148:A150"/>
    <mergeCell ref="J148:K148"/>
    <mergeCell ref="J149:K149"/>
    <mergeCell ref="J150:K150"/>
    <mergeCell ref="A151:K151"/>
    <mergeCell ref="J152:K152"/>
    <mergeCell ref="A153:A154"/>
    <mergeCell ref="J153:K153"/>
    <mergeCell ref="J154:K154"/>
    <mergeCell ref="A155:K155"/>
    <mergeCell ref="A156:A158"/>
    <mergeCell ref="J156:K156"/>
    <mergeCell ref="J157:K157"/>
    <mergeCell ref="J158:K158"/>
    <mergeCell ref="A159:K159"/>
    <mergeCell ref="A160:K160"/>
    <mergeCell ref="A161:K161"/>
    <mergeCell ref="J162:K162"/>
    <mergeCell ref="A163:K163"/>
    <mergeCell ref="J164:K164"/>
    <mergeCell ref="A165:K165"/>
    <mergeCell ref="A166:A167"/>
    <mergeCell ref="J166:K166"/>
    <mergeCell ref="J167:K167"/>
    <mergeCell ref="A168:K168"/>
    <mergeCell ref="A169:K169"/>
    <mergeCell ref="A173:A174"/>
    <mergeCell ref="C173:C174"/>
    <mergeCell ref="D173:D174"/>
    <mergeCell ref="E173:E174"/>
    <mergeCell ref="F173:G173"/>
    <mergeCell ref="H173:I173"/>
    <mergeCell ref="J173:K174"/>
    <mergeCell ref="L173:L174"/>
    <mergeCell ref="A175:A179"/>
    <mergeCell ref="J175:K175"/>
    <mergeCell ref="J176:K176"/>
    <mergeCell ref="J177:K177"/>
    <mergeCell ref="J178:K178"/>
    <mergeCell ref="J179:K179"/>
    <mergeCell ref="A180:K180"/>
    <mergeCell ref="A181:A184"/>
    <mergeCell ref="J181:K181"/>
    <mergeCell ref="J182:K182"/>
    <mergeCell ref="J183:K183"/>
    <mergeCell ref="J184:K184"/>
    <mergeCell ref="A185:K185"/>
    <mergeCell ref="A186:K186"/>
    <mergeCell ref="A187:K187"/>
    <mergeCell ref="A188:A190"/>
    <mergeCell ref="J188:K188"/>
    <mergeCell ref="J189:K189"/>
    <mergeCell ref="J190:K190"/>
    <mergeCell ref="A191:K191"/>
    <mergeCell ref="J192:K192"/>
    <mergeCell ref="A193:A196"/>
    <mergeCell ref="J193:K193"/>
    <mergeCell ref="J194:K194"/>
    <mergeCell ref="J195:K195"/>
    <mergeCell ref="J196:K196"/>
    <mergeCell ref="A197:K197"/>
    <mergeCell ref="A198:A200"/>
    <mergeCell ref="J198:K198"/>
    <mergeCell ref="J199:K199"/>
    <mergeCell ref="J200:K200"/>
    <mergeCell ref="A201:K201"/>
    <mergeCell ref="A202:K202"/>
    <mergeCell ref="A203:K203"/>
    <mergeCell ref="A204:A207"/>
    <mergeCell ref="J204:K204"/>
    <mergeCell ref="J205:K205"/>
    <mergeCell ref="J206:K206"/>
    <mergeCell ref="J207:K207"/>
    <mergeCell ref="A208:K208"/>
    <mergeCell ref="A209:A212"/>
    <mergeCell ref="J209:K209"/>
    <mergeCell ref="J210:K210"/>
    <mergeCell ref="J211:K211"/>
    <mergeCell ref="J212:K212"/>
    <mergeCell ref="A213:K213"/>
    <mergeCell ref="A214:K214"/>
    <mergeCell ref="J215:K215"/>
    <mergeCell ref="J216:K216"/>
    <mergeCell ref="J217:K217"/>
    <mergeCell ref="A218:K218"/>
    <mergeCell ref="J219:K219"/>
    <mergeCell ref="J220:K220"/>
    <mergeCell ref="J221:K221"/>
    <mergeCell ref="A222:K222"/>
    <mergeCell ref="A223:K223"/>
    <mergeCell ref="A224:K224"/>
    <mergeCell ref="J225:K225"/>
    <mergeCell ref="A226:K226"/>
    <mergeCell ref="A228:K228"/>
    <mergeCell ref="A229:A231"/>
    <mergeCell ref="J229:K229"/>
    <mergeCell ref="J230:K230"/>
    <mergeCell ref="J231:K231"/>
    <mergeCell ref="A232:K232"/>
    <mergeCell ref="A233:K233"/>
    <mergeCell ref="A237:A238"/>
    <mergeCell ref="C237:C238"/>
    <mergeCell ref="D237:D238"/>
    <mergeCell ref="E237:E238"/>
    <mergeCell ref="F237:G237"/>
    <mergeCell ref="H237:I237"/>
    <mergeCell ref="J237:K238"/>
    <mergeCell ref="L237:L238"/>
    <mergeCell ref="A239:A243"/>
    <mergeCell ref="J239:K239"/>
    <mergeCell ref="J240:K240"/>
    <mergeCell ref="J241:K241"/>
    <mergeCell ref="J242:K242"/>
    <mergeCell ref="J243:K243"/>
    <mergeCell ref="A244:K244"/>
    <mergeCell ref="A245:A248"/>
    <mergeCell ref="J245:K245"/>
    <mergeCell ref="J246:K246"/>
    <mergeCell ref="J247:K247"/>
    <mergeCell ref="J248:K248"/>
    <mergeCell ref="A249:K249"/>
    <mergeCell ref="A250:K250"/>
    <mergeCell ref="A251:K251"/>
    <mergeCell ref="A252:A254"/>
    <mergeCell ref="J252:K252"/>
    <mergeCell ref="J253:K253"/>
    <mergeCell ref="J254:K254"/>
    <mergeCell ref="A255:K255"/>
    <mergeCell ref="J256:K256"/>
    <mergeCell ref="A257:A259"/>
    <mergeCell ref="J257:K257"/>
    <mergeCell ref="J258:K258"/>
    <mergeCell ref="J259:K259"/>
    <mergeCell ref="A260:K260"/>
    <mergeCell ref="A261:K261"/>
    <mergeCell ref="A263:L263"/>
    <mergeCell ref="A264:A265"/>
    <mergeCell ref="C264:C265"/>
    <mergeCell ref="D264:D265"/>
    <mergeCell ref="E264:E265"/>
    <mergeCell ref="F264:G264"/>
    <mergeCell ref="H264:I264"/>
    <mergeCell ref="J264:K265"/>
    <mergeCell ref="L264:L265"/>
    <mergeCell ref="A278:A280"/>
    <mergeCell ref="J278:K278"/>
    <mergeCell ref="J279:K279"/>
    <mergeCell ref="J280:K280"/>
    <mergeCell ref="A281:K281"/>
    <mergeCell ref="J282:K282"/>
    <mergeCell ref="A266:A269"/>
    <mergeCell ref="J266:K266"/>
    <mergeCell ref="J267:K267"/>
    <mergeCell ref="J268:K268"/>
    <mergeCell ref="J269:K269"/>
    <mergeCell ref="A270:K270"/>
    <mergeCell ref="A271:A274"/>
    <mergeCell ref="J271:K271"/>
    <mergeCell ref="J272:K272"/>
    <mergeCell ref="J273:K273"/>
    <mergeCell ref="J274:K274"/>
    <mergeCell ref="A298:K298"/>
    <mergeCell ref="A299:K299"/>
    <mergeCell ref="O1:AA1"/>
    <mergeCell ref="A290:K290"/>
    <mergeCell ref="A291:K291"/>
    <mergeCell ref="J292:K292"/>
    <mergeCell ref="A293:K293"/>
    <mergeCell ref="J294:K294"/>
    <mergeCell ref="A295:K295"/>
    <mergeCell ref="A296:A297"/>
    <mergeCell ref="J296:K296"/>
    <mergeCell ref="J297:K297"/>
    <mergeCell ref="A283:A284"/>
    <mergeCell ref="J283:K283"/>
    <mergeCell ref="J284:K284"/>
    <mergeCell ref="A285:K285"/>
    <mergeCell ref="A286:A288"/>
    <mergeCell ref="J286:K286"/>
    <mergeCell ref="J287:K287"/>
    <mergeCell ref="J288:K288"/>
    <mergeCell ref="A289:K289"/>
    <mergeCell ref="A275:K275"/>
    <mergeCell ref="A276:K276"/>
    <mergeCell ref="A277:K277"/>
  </mergeCells>
  <pageMargins left="0.511811024" right="0.511811024" top="0.78740157499999996" bottom="0.78740157499999996" header="0.31496062000000002" footer="0.31496062000000002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17</vt:i4>
      </vt:variant>
      <vt:variant>
        <vt:lpstr>Intervalos nomeados</vt:lpstr>
      </vt:variant>
      <vt:variant>
        <vt:i4>8</vt:i4>
      </vt:variant>
    </vt:vector>
  </HeadingPairs>
  <TitlesOfParts>
    <vt:vector size="25" baseType="lpstr">
      <vt:lpstr>PLANILHA ORÇAMENTÁRIA</vt:lpstr>
      <vt:lpstr>1 - Adminitração Local</vt:lpstr>
      <vt:lpstr>2 - Mobilização_Desmobilização</vt:lpstr>
      <vt:lpstr>3 - Serviço Preliminar</vt:lpstr>
      <vt:lpstr>4 - Terraplenagem</vt:lpstr>
      <vt:lpstr>5 - Pavimentação</vt:lpstr>
      <vt:lpstr>6 - Transporte</vt:lpstr>
      <vt:lpstr>7 - Dren. Sup.- Guias e Sarjeta</vt:lpstr>
      <vt:lpstr>8 - Dren. Sup. - Poços e Bocas</vt:lpstr>
      <vt:lpstr>9 - Calçadas</vt:lpstr>
      <vt:lpstr>10 - Sinalização</vt:lpstr>
      <vt:lpstr>11 - Identificação</vt:lpstr>
      <vt:lpstr>BDI</vt:lpstr>
      <vt:lpstr>Composições</vt:lpstr>
      <vt:lpstr>Cronograma Físico-Financeiro</vt:lpstr>
      <vt:lpstr>Encargos Sociais</vt:lpstr>
      <vt:lpstr>SICRO Desoneração</vt:lpstr>
      <vt:lpstr>'1 - Adminitração Local'!Area_de_impressao</vt:lpstr>
      <vt:lpstr>'2 - Mobilização_Desmobilização'!Area_de_impressao</vt:lpstr>
      <vt:lpstr>'3 - Serviço Preliminar'!Area_de_impressao</vt:lpstr>
      <vt:lpstr>'4 - Terraplenagem'!Area_de_impressao</vt:lpstr>
      <vt:lpstr>'5 - Pavimentação'!Area_de_impressao</vt:lpstr>
      <vt:lpstr>BDI!Area_de_impressao</vt:lpstr>
      <vt:lpstr>Composições!Area_de_impressao</vt:lpstr>
      <vt:lpstr>'PLANILHA ORÇAMENTÁRIA'!Area_de_impressao</vt:lpstr>
    </vt:vector>
  </TitlesOfParts>
  <Company>Ministerio da Integracao Nacional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Ribeiro Pimentel</dc:creator>
  <cp:lastModifiedBy>Raquel Colares Abreu</cp:lastModifiedBy>
  <cp:lastPrinted>2018-03-08T20:09:33Z</cp:lastPrinted>
  <dcterms:created xsi:type="dcterms:W3CDTF">2017-11-29T16:17:07Z</dcterms:created>
  <dcterms:modified xsi:type="dcterms:W3CDTF">2018-03-13T12:58:51Z</dcterms:modified>
</cp:coreProperties>
</file>