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 activeTab="2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</externalReferences>
  <definedNames>
    <definedName name="_xlnm.Print_Area" localSheetId="1">'1 - Adminitração Local'!$A$1:$J$15</definedName>
    <definedName name="_xlnm.Print_Area" localSheetId="2">'2 - Mobilização_Desmobilização'!$A$1:$N$48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Pavimentação'!$A$1:$I$20</definedName>
    <definedName name="_xlnm.Print_Area" localSheetId="12">BDI!$A$1:$I$50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K32" i="4" l="1"/>
  <c r="K33" i="4"/>
  <c r="K34" i="4"/>
  <c r="K35" i="4"/>
  <c r="K36" i="4"/>
  <c r="K37" i="4"/>
  <c r="K38" i="4"/>
  <c r="K39" i="4"/>
  <c r="K40" i="4"/>
  <c r="K41" i="4"/>
  <c r="K42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10" i="4"/>
  <c r="K31" i="4"/>
  <c r="L226" i="17" l="1"/>
  <c r="L225" i="17"/>
  <c r="L221" i="17"/>
  <c r="L220" i="17"/>
  <c r="L219" i="17"/>
  <c r="L222" i="17" s="1"/>
  <c r="L217" i="17"/>
  <c r="L216" i="17"/>
  <c r="L218" i="17" s="1"/>
  <c r="L207" i="17"/>
  <c r="L206" i="17"/>
  <c r="L205" i="17"/>
  <c r="L204" i="17"/>
  <c r="L200" i="17"/>
  <c r="L199" i="17"/>
  <c r="L198" i="17"/>
  <c r="L196" i="17"/>
  <c r="L195" i="17"/>
  <c r="L194" i="17"/>
  <c r="L193" i="17"/>
  <c r="L190" i="17"/>
  <c r="L189" i="17"/>
  <c r="L188" i="17"/>
  <c r="L184" i="17"/>
  <c r="L183" i="17"/>
  <c r="L182" i="17"/>
  <c r="L181" i="17"/>
  <c r="L179" i="17"/>
  <c r="L178" i="17"/>
  <c r="L177" i="17"/>
  <c r="L176" i="17"/>
  <c r="L45" i="17"/>
  <c r="L95" i="17"/>
  <c r="L96" i="17" s="1"/>
  <c r="L91" i="17"/>
  <c r="L90" i="17"/>
  <c r="L89" i="17"/>
  <c r="L87" i="17"/>
  <c r="L86" i="17"/>
  <c r="J82" i="17"/>
  <c r="L82" i="17" s="1"/>
  <c r="J81" i="17"/>
  <c r="L81" i="17" s="1"/>
  <c r="J80" i="17"/>
  <c r="L80" i="17" s="1"/>
  <c r="J79" i="17"/>
  <c r="L79" i="17" s="1"/>
  <c r="L77" i="17"/>
  <c r="L76" i="17"/>
  <c r="L75" i="17"/>
  <c r="L74" i="17"/>
  <c r="L70" i="17"/>
  <c r="L69" i="17"/>
  <c r="L68" i="17"/>
  <c r="L66" i="17"/>
  <c r="L65" i="17"/>
  <c r="L64" i="17"/>
  <c r="L63" i="17"/>
  <c r="L60" i="17"/>
  <c r="L59" i="17"/>
  <c r="L58" i="17"/>
  <c r="L54" i="17"/>
  <c r="L53" i="17"/>
  <c r="L52" i="17"/>
  <c r="L51" i="17"/>
  <c r="L49" i="17"/>
  <c r="L48" i="17"/>
  <c r="L47" i="17"/>
  <c r="L46" i="17"/>
  <c r="Z68" i="17"/>
  <c r="Z70" i="17" s="1"/>
  <c r="Z66" i="17"/>
  <c r="Z65" i="17"/>
  <c r="Z67" i="17" s="1"/>
  <c r="Z55" i="17"/>
  <c r="Z57" i="17" s="1"/>
  <c r="Z53" i="17"/>
  <c r="Z52" i="17"/>
  <c r="Z42" i="17"/>
  <c r="Z44" i="17" s="1"/>
  <c r="Z40" i="17"/>
  <c r="Z39" i="17"/>
  <c r="L223" i="17" l="1"/>
  <c r="L224" i="17" s="1"/>
  <c r="L180" i="17"/>
  <c r="L185" i="17"/>
  <c r="L191" i="17"/>
  <c r="L201" i="17"/>
  <c r="L228" i="17"/>
  <c r="J215" i="17" s="1"/>
  <c r="L215" i="17" s="1"/>
  <c r="L208" i="17"/>
  <c r="L197" i="17"/>
  <c r="L202" i="17" s="1"/>
  <c r="L203" i="17" s="1"/>
  <c r="L186" i="17"/>
  <c r="L187" i="17" s="1"/>
  <c r="L61" i="17"/>
  <c r="L71" i="17"/>
  <c r="L78" i="17"/>
  <c r="L83" i="17"/>
  <c r="L55" i="17"/>
  <c r="L67" i="17"/>
  <c r="L92" i="17"/>
  <c r="L50" i="17"/>
  <c r="L88" i="17"/>
  <c r="L72" i="17"/>
  <c r="L73" i="17" s="1"/>
  <c r="Z54" i="17"/>
  <c r="Z58" i="17" s="1"/>
  <c r="Z59" i="17" s="1"/>
  <c r="Z41" i="17"/>
  <c r="Z45" i="17" s="1"/>
  <c r="Z46" i="17" s="1"/>
  <c r="Z71" i="17"/>
  <c r="Z72" i="17" s="1"/>
  <c r="J212" i="17" s="1"/>
  <c r="L212" i="17" s="1"/>
  <c r="J211" i="17" l="1"/>
  <c r="L211" i="17" s="1"/>
  <c r="J210" i="17"/>
  <c r="L210" i="17" s="1"/>
  <c r="J209" i="17"/>
  <c r="L209" i="17" s="1"/>
  <c r="L213" i="17" s="1"/>
  <c r="L214" i="17" s="1"/>
  <c r="J192" i="17" s="1"/>
  <c r="L192" i="17" s="1"/>
  <c r="J101" i="17"/>
  <c r="L101" i="17" s="1"/>
  <c r="J231" i="17"/>
  <c r="L231" i="17" s="1"/>
  <c r="L84" i="17"/>
  <c r="J62" i="17" s="1"/>
  <c r="L62" i="17" s="1"/>
  <c r="L93" i="17"/>
  <c r="L94" i="17" s="1"/>
  <c r="L98" i="17" s="1"/>
  <c r="J85" i="17" s="1"/>
  <c r="L85" i="17" s="1"/>
  <c r="L56" i="17"/>
  <c r="L57" i="17" s="1"/>
  <c r="L292" i="17" l="1"/>
  <c r="L293" i="17" s="1"/>
  <c r="L288" i="17"/>
  <c r="L287" i="17"/>
  <c r="L286" i="17"/>
  <c r="L284" i="17"/>
  <c r="L283" i="17"/>
  <c r="L279" i="17"/>
  <c r="L278" i="17"/>
  <c r="L274" i="17"/>
  <c r="L273" i="17"/>
  <c r="L272" i="17"/>
  <c r="L271" i="17"/>
  <c r="L269" i="17"/>
  <c r="L268" i="17"/>
  <c r="L267" i="17"/>
  <c r="L266" i="17"/>
  <c r="L255" i="17"/>
  <c r="L248" i="17"/>
  <c r="L247" i="17"/>
  <c r="L246" i="17"/>
  <c r="L245" i="17"/>
  <c r="L243" i="17"/>
  <c r="L242" i="17"/>
  <c r="L241" i="17"/>
  <c r="L240" i="17"/>
  <c r="L239" i="17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3" i="17"/>
  <c r="L112" i="17"/>
  <c r="L111" i="17"/>
  <c r="L110" i="17"/>
  <c r="L109" i="17"/>
  <c r="L155" i="17" l="1"/>
  <c r="L281" i="17"/>
  <c r="L285" i="17"/>
  <c r="L275" i="17"/>
  <c r="L289" i="17"/>
  <c r="L270" i="17"/>
  <c r="L159" i="17"/>
  <c r="L244" i="17"/>
  <c r="L249" i="17"/>
  <c r="L151" i="17"/>
  <c r="L114" i="17"/>
  <c r="L119" i="17"/>
  <c r="L140" i="17"/>
  <c r="L145" i="17"/>
  <c r="F9" i="1"/>
  <c r="G9" i="1" s="1"/>
  <c r="E13" i="1"/>
  <c r="G13" i="1"/>
  <c r="H13" i="1" s="1"/>
  <c r="E14" i="1"/>
  <c r="G14" i="1"/>
  <c r="E15" i="1"/>
  <c r="G15" i="1"/>
  <c r="H15" i="1" s="1"/>
  <c r="E16" i="1"/>
  <c r="G16" i="1"/>
  <c r="H16" i="1" s="1"/>
  <c r="E17" i="1"/>
  <c r="G17" i="1"/>
  <c r="H17" i="1" s="1"/>
  <c r="E18" i="1"/>
  <c r="G18" i="1"/>
  <c r="H18" i="1" s="1"/>
  <c r="E19" i="1"/>
  <c r="G19" i="1"/>
  <c r="H19" i="1" s="1"/>
  <c r="E20" i="1"/>
  <c r="G20" i="1"/>
  <c r="H20" i="1" s="1"/>
  <c r="E21" i="1"/>
  <c r="G21" i="1"/>
  <c r="H21" i="1" s="1"/>
  <c r="E22" i="1"/>
  <c r="G22" i="1"/>
  <c r="H22" i="1" s="1"/>
  <c r="E23" i="1"/>
  <c r="G23" i="1"/>
  <c r="H23" i="1" s="1"/>
  <c r="E24" i="1"/>
  <c r="G24" i="1"/>
  <c r="H24" i="1" s="1"/>
  <c r="E25" i="1"/>
  <c r="G25" i="1"/>
  <c r="H25" i="1" s="1"/>
  <c r="L276" i="17" l="1"/>
  <c r="L277" i="17" s="1"/>
  <c r="L160" i="17"/>
  <c r="L161" i="17" s="1"/>
  <c r="L290" i="17"/>
  <c r="L291" i="17" s="1"/>
  <c r="L250" i="17"/>
  <c r="L251" i="17" s="1"/>
  <c r="L146" i="17"/>
  <c r="L147" i="17" s="1"/>
  <c r="L120" i="17"/>
  <c r="L121" i="17" s="1"/>
  <c r="G12" i="1"/>
  <c r="G8" i="1"/>
  <c r="H9" i="1"/>
  <c r="H8" i="1" s="1"/>
  <c r="H14" i="1"/>
  <c r="H12" i="1" s="1"/>
  <c r="Z31" i="17"/>
  <c r="Z33" i="17" s="1"/>
  <c r="L31" i="17"/>
  <c r="L32" i="17" s="1"/>
  <c r="Z29" i="17"/>
  <c r="Z28" i="17"/>
  <c r="L27" i="17"/>
  <c r="L26" i="17"/>
  <c r="L25" i="17"/>
  <c r="L23" i="17"/>
  <c r="L22" i="17"/>
  <c r="Z19" i="17"/>
  <c r="Z21" i="17" s="1"/>
  <c r="L19" i="17"/>
  <c r="L18" i="17"/>
  <c r="Z17" i="17"/>
  <c r="L17" i="17"/>
  <c r="Z16" i="17"/>
  <c r="L13" i="17"/>
  <c r="L12" i="17"/>
  <c r="L11" i="17"/>
  <c r="L10" i="17"/>
  <c r="L8" i="17"/>
  <c r="Z7" i="17"/>
  <c r="Z9" i="17" s="1"/>
  <c r="L7" i="17"/>
  <c r="L6" i="17"/>
  <c r="Z5" i="17"/>
  <c r="L5" i="17"/>
  <c r="Z4" i="17"/>
  <c r="L4" i="17"/>
  <c r="Z18" i="17" l="1"/>
  <c r="L28" i="17"/>
  <c r="Z30" i="17"/>
  <c r="Z34" i="17" s="1"/>
  <c r="Z35" i="17" s="1"/>
  <c r="L20" i="17"/>
  <c r="L14" i="17"/>
  <c r="Z6" i="17"/>
  <c r="Z10" i="17" s="1"/>
  <c r="Z11" i="17" s="1"/>
  <c r="L24" i="17"/>
  <c r="L9" i="17"/>
  <c r="Z22" i="17"/>
  <c r="Z23" i="17" s="1"/>
  <c r="K19" i="8"/>
  <c r="J230" i="17" l="1"/>
  <c r="L230" i="17" s="1"/>
  <c r="J229" i="17"/>
  <c r="L229" i="17" s="1"/>
  <c r="L232" i="17" s="1"/>
  <c r="L233" i="17" s="1"/>
  <c r="J99" i="17"/>
  <c r="L99" i="17" s="1"/>
  <c r="J100" i="17"/>
  <c r="L100" i="17" s="1"/>
  <c r="L29" i="17"/>
  <c r="L30" i="17" s="1"/>
  <c r="J166" i="17"/>
  <c r="L166" i="17" s="1"/>
  <c r="J296" i="17"/>
  <c r="L296" i="17" s="1"/>
  <c r="J167" i="17"/>
  <c r="L167" i="17" s="1"/>
  <c r="J257" i="17"/>
  <c r="L257" i="17" s="1"/>
  <c r="L260" i="17" s="1"/>
  <c r="J127" i="17"/>
  <c r="L127" i="17" s="1"/>
  <c r="L130" i="17" s="1"/>
  <c r="J297" i="17"/>
  <c r="L297" i="17" s="1"/>
  <c r="J164" i="17"/>
  <c r="L164" i="17" s="1"/>
  <c r="L165" i="17" s="1"/>
  <c r="J152" i="17" s="1"/>
  <c r="L152" i="17" s="1"/>
  <c r="J294" i="17"/>
  <c r="L294" i="17" s="1"/>
  <c r="L295" i="17" s="1"/>
  <c r="J282" i="17" s="1"/>
  <c r="L282" i="17" s="1"/>
  <c r="J33" i="17"/>
  <c r="L33" i="17" s="1"/>
  <c r="L34" i="17" s="1"/>
  <c r="J21" i="17" s="1"/>
  <c r="L21" i="17" s="1"/>
  <c r="J35" i="17"/>
  <c r="L35" i="17" s="1"/>
  <c r="J37" i="17"/>
  <c r="L37" i="17" s="1"/>
  <c r="J36" i="17"/>
  <c r="L36" i="17" s="1"/>
  <c r="L15" i="17"/>
  <c r="L16" i="17" s="1"/>
  <c r="E163" i="1"/>
  <c r="L102" i="17" l="1"/>
  <c r="L103" i="17" s="1"/>
  <c r="L168" i="17"/>
  <c r="L169" i="17"/>
  <c r="J126" i="17" s="1"/>
  <c r="L126" i="17" s="1"/>
  <c r="L131" i="17" s="1"/>
  <c r="L298" i="17"/>
  <c r="L299" i="17" s="1"/>
  <c r="J256" i="17" s="1"/>
  <c r="L256" i="17" s="1"/>
  <c r="L261" i="17" s="1"/>
  <c r="L38" i="17"/>
  <c r="L39" i="17" s="1"/>
  <c r="K8" i="8"/>
  <c r="D6" i="16" l="1"/>
  <c r="L15" i="12"/>
  <c r="L16" i="12"/>
  <c r="L17" i="12"/>
  <c r="L18" i="12"/>
  <c r="L19" i="12"/>
  <c r="L20" i="12"/>
  <c r="L21" i="12"/>
  <c r="L14" i="12"/>
  <c r="H21" i="12"/>
  <c r="H20" i="12"/>
  <c r="H19" i="12"/>
  <c r="H18" i="12"/>
  <c r="H17" i="12"/>
  <c r="H16" i="12"/>
  <c r="H15" i="12"/>
  <c r="H14" i="12"/>
  <c r="E41" i="1"/>
  <c r="E42" i="1"/>
  <c r="E43" i="1"/>
  <c r="E44" i="1"/>
  <c r="E45" i="1"/>
  <c r="E40" i="1"/>
  <c r="E39" i="1"/>
  <c r="E38" i="1"/>
  <c r="E37" i="1"/>
  <c r="I14" i="13"/>
  <c r="E51" i="1"/>
  <c r="E52" i="1"/>
  <c r="L13" i="12"/>
  <c r="L12" i="12"/>
  <c r="I8" i="13" l="1"/>
  <c r="B11" i="2" l="1"/>
  <c r="L5" i="2"/>
  <c r="B31" i="2"/>
  <c r="B29" i="2"/>
  <c r="B27" i="2"/>
  <c r="B25" i="2"/>
  <c r="B23" i="2"/>
  <c r="B21" i="2"/>
  <c r="B19" i="2"/>
  <c r="B17" i="2"/>
  <c r="B15" i="2"/>
  <c r="B13" i="2"/>
  <c r="E175" i="1"/>
  <c r="E176" i="1"/>
  <c r="E177" i="1"/>
  <c r="E178" i="1"/>
  <c r="E179" i="1"/>
  <c r="E180" i="1"/>
  <c r="E174" i="1"/>
  <c r="E172" i="1"/>
  <c r="E171" i="1"/>
  <c r="G9" i="5"/>
  <c r="G8" i="5"/>
  <c r="O10" i="14" l="1"/>
  <c r="O9" i="14"/>
  <c r="K18" i="8" l="1"/>
  <c r="K17" i="8"/>
  <c r="K16" i="8"/>
  <c r="K15" i="8"/>
  <c r="K20" i="8"/>
  <c r="K14" i="8"/>
  <c r="K10" i="8"/>
  <c r="I13" i="13" l="1"/>
  <c r="I12" i="13"/>
  <c r="I16" i="13"/>
  <c r="I17" i="13"/>
  <c r="I9" i="13"/>
  <c r="O11" i="14"/>
  <c r="K43" i="4" l="1"/>
  <c r="F11" i="1" s="1"/>
  <c r="G11" i="1" s="1"/>
  <c r="I11" i="7"/>
  <c r="I12" i="7"/>
  <c r="I13" i="7"/>
  <c r="I14" i="7"/>
  <c r="I10" i="7"/>
  <c r="E44" i="16"/>
  <c r="D44" i="16"/>
  <c r="E40" i="16"/>
  <c r="D40" i="16"/>
  <c r="E33" i="16"/>
  <c r="D33" i="16"/>
  <c r="E21" i="16"/>
  <c r="D21" i="16"/>
  <c r="I14" i="15"/>
  <c r="I13" i="15"/>
  <c r="I12" i="15"/>
  <c r="I11" i="15"/>
  <c r="I10" i="15"/>
  <c r="I9" i="15"/>
  <c r="I8" i="15"/>
  <c r="E167" i="1"/>
  <c r="I12" i="9"/>
  <c r="E169" i="1" s="1"/>
  <c r="I11" i="9"/>
  <c r="E168" i="1" s="1"/>
  <c r="I10" i="9"/>
  <c r="I9" i="9"/>
  <c r="E166" i="1" s="1"/>
  <c r="I8" i="9"/>
  <c r="E165" i="1" s="1"/>
  <c r="I91" i="10"/>
  <c r="I88" i="10"/>
  <c r="E160" i="1" s="1"/>
  <c r="I79" i="10"/>
  <c r="E151" i="1" s="1"/>
  <c r="I80" i="10"/>
  <c r="E152" i="1" s="1"/>
  <c r="I81" i="10"/>
  <c r="E153" i="1" s="1"/>
  <c r="I82" i="10"/>
  <c r="E154" i="1" s="1"/>
  <c r="I83" i="10"/>
  <c r="E155" i="1" s="1"/>
  <c r="I84" i="10"/>
  <c r="E156" i="1" s="1"/>
  <c r="I85" i="10"/>
  <c r="E157" i="1" s="1"/>
  <c r="I86" i="10"/>
  <c r="E158" i="1" s="1"/>
  <c r="I87" i="10"/>
  <c r="E159" i="1" s="1"/>
  <c r="I89" i="10"/>
  <c r="E161" i="1" s="1"/>
  <c r="I73" i="10"/>
  <c r="E145" i="1" s="1"/>
  <c r="I74" i="10"/>
  <c r="E146" i="1" s="1"/>
  <c r="I75" i="10"/>
  <c r="E147" i="1" s="1"/>
  <c r="I76" i="10"/>
  <c r="E148" i="1" s="1"/>
  <c r="I77" i="10"/>
  <c r="E149" i="1" s="1"/>
  <c r="I72" i="10"/>
  <c r="E144" i="1" s="1"/>
  <c r="I58" i="10"/>
  <c r="E130" i="1" s="1"/>
  <c r="I59" i="10"/>
  <c r="E131" i="1" s="1"/>
  <c r="I60" i="10"/>
  <c r="E132" i="1" s="1"/>
  <c r="I61" i="10"/>
  <c r="E133" i="1" s="1"/>
  <c r="I62" i="10"/>
  <c r="E134" i="1" s="1"/>
  <c r="I63" i="10"/>
  <c r="E135" i="1" s="1"/>
  <c r="I64" i="10"/>
  <c r="E136" i="1" s="1"/>
  <c r="I65" i="10"/>
  <c r="E137" i="1" s="1"/>
  <c r="I66" i="10"/>
  <c r="E138" i="1" s="1"/>
  <c r="I67" i="10"/>
  <c r="E139" i="1" s="1"/>
  <c r="I68" i="10"/>
  <c r="E140" i="1" s="1"/>
  <c r="I69" i="10"/>
  <c r="E141" i="1" s="1"/>
  <c r="I70" i="10"/>
  <c r="E142" i="1" s="1"/>
  <c r="I57" i="10"/>
  <c r="E129" i="1" s="1"/>
  <c r="I41" i="10"/>
  <c r="E113" i="1" s="1"/>
  <c r="I42" i="10"/>
  <c r="E114" i="1" s="1"/>
  <c r="I43" i="10"/>
  <c r="E115" i="1" s="1"/>
  <c r="I44" i="10"/>
  <c r="E116" i="1" s="1"/>
  <c r="I45" i="10"/>
  <c r="E117" i="1" s="1"/>
  <c r="I46" i="10"/>
  <c r="E118" i="1" s="1"/>
  <c r="I47" i="10"/>
  <c r="E119" i="1" s="1"/>
  <c r="I48" i="10"/>
  <c r="E120" i="1" s="1"/>
  <c r="I49" i="10"/>
  <c r="E121" i="1" s="1"/>
  <c r="I50" i="10"/>
  <c r="E122" i="1" s="1"/>
  <c r="I51" i="10"/>
  <c r="E123" i="1" s="1"/>
  <c r="I52" i="10"/>
  <c r="E124" i="1" s="1"/>
  <c r="I53" i="10"/>
  <c r="E125" i="1" s="1"/>
  <c r="I54" i="10"/>
  <c r="E126" i="1" s="1"/>
  <c r="I55" i="10"/>
  <c r="E127" i="1" s="1"/>
  <c r="I40" i="10"/>
  <c r="E112" i="1" s="1"/>
  <c r="I36" i="10"/>
  <c r="E108" i="1" s="1"/>
  <c r="I37" i="10"/>
  <c r="E109" i="1" s="1"/>
  <c r="I38" i="10"/>
  <c r="E110" i="1" s="1"/>
  <c r="I35" i="10"/>
  <c r="E107" i="1" s="1"/>
  <c r="I19" i="10"/>
  <c r="E91" i="1" s="1"/>
  <c r="I20" i="10"/>
  <c r="E92" i="1" s="1"/>
  <c r="I21" i="10"/>
  <c r="E93" i="1" s="1"/>
  <c r="I22" i="10"/>
  <c r="E94" i="1" s="1"/>
  <c r="I23" i="10"/>
  <c r="E95" i="1" s="1"/>
  <c r="I24" i="10"/>
  <c r="E96" i="1" s="1"/>
  <c r="I25" i="10"/>
  <c r="E97" i="1" s="1"/>
  <c r="I26" i="10"/>
  <c r="E98" i="1" s="1"/>
  <c r="I27" i="10"/>
  <c r="E99" i="1" s="1"/>
  <c r="I28" i="10"/>
  <c r="E100" i="1" s="1"/>
  <c r="I29" i="10"/>
  <c r="E101" i="1" s="1"/>
  <c r="I30" i="10"/>
  <c r="E102" i="1" s="1"/>
  <c r="I31" i="10"/>
  <c r="E103" i="1" s="1"/>
  <c r="I32" i="10"/>
  <c r="E104" i="1" s="1"/>
  <c r="I33" i="10"/>
  <c r="E105" i="1" s="1"/>
  <c r="I18" i="10"/>
  <c r="E90" i="1" s="1"/>
  <c r="I10" i="10"/>
  <c r="E82" i="1" s="1"/>
  <c r="I11" i="10"/>
  <c r="E83" i="1" s="1"/>
  <c r="I12" i="10"/>
  <c r="E84" i="1" s="1"/>
  <c r="I13" i="10"/>
  <c r="E85" i="1" s="1"/>
  <c r="I14" i="10"/>
  <c r="E86" i="1" s="1"/>
  <c r="I15" i="10"/>
  <c r="E87" i="1" s="1"/>
  <c r="I16" i="10"/>
  <c r="E88" i="1" s="1"/>
  <c r="I9" i="10"/>
  <c r="E81" i="1" s="1"/>
  <c r="E63" i="1"/>
  <c r="E64" i="1"/>
  <c r="E67" i="1"/>
  <c r="E68" i="1"/>
  <c r="E71" i="1"/>
  <c r="E72" i="1"/>
  <c r="E75" i="1"/>
  <c r="E76" i="1"/>
  <c r="H10" i="11"/>
  <c r="H11" i="11"/>
  <c r="E65" i="1" s="1"/>
  <c r="H12" i="11"/>
  <c r="E66" i="1" s="1"/>
  <c r="H13" i="11"/>
  <c r="H14" i="11"/>
  <c r="H15" i="11"/>
  <c r="E69" i="1" s="1"/>
  <c r="H16" i="11"/>
  <c r="E70" i="1" s="1"/>
  <c r="H17" i="11"/>
  <c r="H18" i="11"/>
  <c r="H19" i="11"/>
  <c r="E73" i="1" s="1"/>
  <c r="H20" i="11"/>
  <c r="E74" i="1" s="1"/>
  <c r="H21" i="11"/>
  <c r="H22" i="11"/>
  <c r="H23" i="11"/>
  <c r="E77" i="1" s="1"/>
  <c r="H24" i="11"/>
  <c r="E78" i="1" s="1"/>
  <c r="H9" i="11"/>
  <c r="H8" i="11"/>
  <c r="E62" i="1" s="1"/>
  <c r="E48" i="1"/>
  <c r="E49" i="1"/>
  <c r="E50" i="1"/>
  <c r="E47" i="1"/>
  <c r="E55" i="1"/>
  <c r="E56" i="1"/>
  <c r="E57" i="1"/>
  <c r="E58" i="1"/>
  <c r="E60" i="1"/>
  <c r="E59" i="1"/>
  <c r="E54" i="1"/>
  <c r="E53" i="1"/>
  <c r="L11" i="12"/>
  <c r="L10" i="12"/>
  <c r="L9" i="12"/>
  <c r="L8" i="12"/>
  <c r="I15" i="13"/>
  <c r="I11" i="13"/>
  <c r="I10" i="13"/>
  <c r="E29" i="1"/>
  <c r="E30" i="1"/>
  <c r="O16" i="14"/>
  <c r="E35" i="1" s="1"/>
  <c r="O15" i="14"/>
  <c r="E34" i="1" s="1"/>
  <c r="O14" i="14"/>
  <c r="E33" i="1" s="1"/>
  <c r="O13" i="14"/>
  <c r="E32" i="1" s="1"/>
  <c r="O12" i="14"/>
  <c r="E31" i="1" s="1"/>
  <c r="E28" i="1"/>
  <c r="O8" i="14"/>
  <c r="E27" i="1" s="1"/>
  <c r="K13" i="8"/>
  <c r="K12" i="8"/>
  <c r="K11" i="8"/>
  <c r="K9" i="8"/>
  <c r="G10" i="1" l="1"/>
  <c r="H11" i="1"/>
  <c r="H10" i="1" s="1"/>
  <c r="I15" i="7"/>
  <c r="F172" i="1" s="1"/>
  <c r="D45" i="16"/>
  <c r="E45" i="16"/>
  <c r="I20" i="6" l="1"/>
  <c r="I13" i="6" s="1"/>
  <c r="I22" i="6" s="1"/>
  <c r="I3" i="6" l="1"/>
  <c r="F5" i="5"/>
  <c r="K5" i="12"/>
  <c r="H5" i="10"/>
  <c r="H5" i="15"/>
  <c r="G5" i="11"/>
  <c r="H5" i="9"/>
  <c r="J5" i="8"/>
  <c r="N5" i="14"/>
  <c r="H5" i="13"/>
  <c r="G5" i="1"/>
  <c r="M5" i="4"/>
  <c r="I4" i="3"/>
  <c r="J11" i="3"/>
  <c r="J12" i="3"/>
  <c r="J10" i="3"/>
  <c r="G154" i="1" l="1"/>
  <c r="G158" i="1"/>
  <c r="H158" i="1" s="1"/>
  <c r="G51" i="1"/>
  <c r="H51" i="1" s="1"/>
  <c r="G152" i="1"/>
  <c r="H152" i="1" s="1"/>
  <c r="G160" i="1"/>
  <c r="G153" i="1"/>
  <c r="G161" i="1"/>
  <c r="G151" i="1"/>
  <c r="G155" i="1"/>
  <c r="G159" i="1"/>
  <c r="G52" i="1"/>
  <c r="H52" i="1" s="1"/>
  <c r="G156" i="1"/>
  <c r="H156" i="1" s="1"/>
  <c r="G157" i="1"/>
  <c r="G37" i="1"/>
  <c r="G60" i="1"/>
  <c r="H60" i="1" s="1"/>
  <c r="G41" i="1"/>
  <c r="H41" i="1" s="1"/>
  <c r="G27" i="1"/>
  <c r="G29" i="1"/>
  <c r="H29" i="1" s="1"/>
  <c r="G55" i="1"/>
  <c r="H55" i="1" s="1"/>
  <c r="G43" i="1"/>
  <c r="H43" i="1" s="1"/>
  <c r="G30" i="1"/>
  <c r="H30" i="1" s="1"/>
  <c r="G58" i="1"/>
  <c r="H58" i="1" s="1"/>
  <c r="G54" i="1"/>
  <c r="H54" i="1" s="1"/>
  <c r="G32" i="1"/>
  <c r="H32" i="1" s="1"/>
  <c r="G35" i="1"/>
  <c r="H35" i="1" s="1"/>
  <c r="G50" i="1"/>
  <c r="H50" i="1" s="1"/>
  <c r="G53" i="1"/>
  <c r="H53" i="1" s="1"/>
  <c r="G45" i="1"/>
  <c r="H45" i="1" s="1"/>
  <c r="G44" i="1"/>
  <c r="H44" i="1" s="1"/>
  <c r="G28" i="1"/>
  <c r="H28" i="1" s="1"/>
  <c r="G31" i="1"/>
  <c r="H31" i="1" s="1"/>
  <c r="G57" i="1"/>
  <c r="H57" i="1" s="1"/>
  <c r="G59" i="1"/>
  <c r="H59" i="1" s="1"/>
  <c r="G178" i="1"/>
  <c r="H178" i="1" s="1"/>
  <c r="G171" i="1"/>
  <c r="G168" i="1"/>
  <c r="H168" i="1" s="1"/>
  <c r="H154" i="1"/>
  <c r="G146" i="1"/>
  <c r="H146" i="1" s="1"/>
  <c r="G144" i="1"/>
  <c r="G131" i="1"/>
  <c r="H131" i="1" s="1"/>
  <c r="G135" i="1"/>
  <c r="H135" i="1" s="1"/>
  <c r="G139" i="1"/>
  <c r="H139" i="1" s="1"/>
  <c r="G129" i="1"/>
  <c r="G116" i="1"/>
  <c r="H116" i="1" s="1"/>
  <c r="G120" i="1"/>
  <c r="H120" i="1" s="1"/>
  <c r="G124" i="1"/>
  <c r="H124" i="1" s="1"/>
  <c r="G112" i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3" i="1"/>
  <c r="H63" i="1" s="1"/>
  <c r="G67" i="1"/>
  <c r="H67" i="1" s="1"/>
  <c r="G71" i="1"/>
  <c r="H71" i="1" s="1"/>
  <c r="G75" i="1"/>
  <c r="H75" i="1" s="1"/>
  <c r="G62" i="1"/>
  <c r="G94" i="1"/>
  <c r="H94" i="1" s="1"/>
  <c r="G102" i="1"/>
  <c r="H102" i="1" s="1"/>
  <c r="G85" i="1"/>
  <c r="H85" i="1" s="1"/>
  <c r="G64" i="1"/>
  <c r="H64" i="1" s="1"/>
  <c r="G76" i="1"/>
  <c r="H76" i="1" s="1"/>
  <c r="G166" i="1"/>
  <c r="H166" i="1" s="1"/>
  <c r="G165" i="1"/>
  <c r="G148" i="1"/>
  <c r="H148" i="1" s="1"/>
  <c r="G137" i="1"/>
  <c r="H137" i="1" s="1"/>
  <c r="G114" i="1"/>
  <c r="H114" i="1" s="1"/>
  <c r="G122" i="1"/>
  <c r="H122" i="1" s="1"/>
  <c r="G126" i="1"/>
  <c r="H126" i="1" s="1"/>
  <c r="G108" i="1"/>
  <c r="H108" i="1" s="1"/>
  <c r="G95" i="1"/>
  <c r="H95" i="1" s="1"/>
  <c r="G103" i="1"/>
  <c r="H103" i="1" s="1"/>
  <c r="G86" i="1"/>
  <c r="H86" i="1" s="1"/>
  <c r="G65" i="1"/>
  <c r="H65" i="1" s="1"/>
  <c r="G73" i="1"/>
  <c r="H73" i="1" s="1"/>
  <c r="G179" i="1"/>
  <c r="H179" i="1" s="1"/>
  <c r="G169" i="1"/>
  <c r="H169" i="1" s="1"/>
  <c r="G163" i="1"/>
  <c r="H151" i="1"/>
  <c r="H155" i="1"/>
  <c r="H159" i="1"/>
  <c r="G147" i="1"/>
  <c r="H147" i="1" s="1"/>
  <c r="G132" i="1"/>
  <c r="H132" i="1" s="1"/>
  <c r="G136" i="1"/>
  <c r="H136" i="1" s="1"/>
  <c r="G140" i="1"/>
  <c r="H140" i="1" s="1"/>
  <c r="G113" i="1"/>
  <c r="H113" i="1" s="1"/>
  <c r="G117" i="1"/>
  <c r="H117" i="1" s="1"/>
  <c r="G121" i="1"/>
  <c r="H121" i="1" s="1"/>
  <c r="G125" i="1"/>
  <c r="H125" i="1" s="1"/>
  <c r="G77" i="1"/>
  <c r="H77" i="1" s="1"/>
  <c r="G175" i="1"/>
  <c r="H175" i="1" s="1"/>
  <c r="G177" i="1"/>
  <c r="H177" i="1" s="1"/>
  <c r="G174" i="1"/>
  <c r="G167" i="1"/>
  <c r="H167" i="1" s="1"/>
  <c r="H153" i="1"/>
  <c r="H157" i="1"/>
  <c r="G145" i="1"/>
  <c r="H145" i="1" s="1"/>
  <c r="G149" i="1"/>
  <c r="H149" i="1" s="1"/>
  <c r="G130" i="1"/>
  <c r="H130" i="1" s="1"/>
  <c r="G134" i="1"/>
  <c r="H134" i="1" s="1"/>
  <c r="G138" i="1"/>
  <c r="H138" i="1" s="1"/>
  <c r="G142" i="1"/>
  <c r="H142" i="1" s="1"/>
  <c r="G115" i="1"/>
  <c r="H115" i="1" s="1"/>
  <c r="G119" i="1"/>
  <c r="H119" i="1" s="1"/>
  <c r="G123" i="1"/>
  <c r="H123" i="1" s="1"/>
  <c r="G127" i="1"/>
  <c r="H127" i="1" s="1"/>
  <c r="G109" i="1"/>
  <c r="H109" i="1" s="1"/>
  <c r="G92" i="1"/>
  <c r="H92" i="1" s="1"/>
  <c r="G96" i="1"/>
  <c r="H96" i="1" s="1"/>
  <c r="G100" i="1"/>
  <c r="H100" i="1" s="1"/>
  <c r="G104" i="1"/>
  <c r="H104" i="1" s="1"/>
  <c r="G83" i="1"/>
  <c r="H83" i="1" s="1"/>
  <c r="G87" i="1"/>
  <c r="H87" i="1" s="1"/>
  <c r="G66" i="1"/>
  <c r="H66" i="1" s="1"/>
  <c r="G70" i="1"/>
  <c r="H70" i="1" s="1"/>
  <c r="G74" i="1"/>
  <c r="H74" i="1" s="1"/>
  <c r="G78" i="1"/>
  <c r="H78" i="1" s="1"/>
  <c r="G107" i="1"/>
  <c r="G98" i="1"/>
  <c r="H98" i="1" s="1"/>
  <c r="G90" i="1"/>
  <c r="G81" i="1"/>
  <c r="G68" i="1"/>
  <c r="H68" i="1" s="1"/>
  <c r="G72" i="1"/>
  <c r="H72" i="1" s="1"/>
  <c r="G176" i="1"/>
  <c r="H176" i="1" s="1"/>
  <c r="G180" i="1"/>
  <c r="H180" i="1" s="1"/>
  <c r="H160" i="1"/>
  <c r="G133" i="1"/>
  <c r="H133" i="1" s="1"/>
  <c r="G141" i="1"/>
  <c r="H141" i="1" s="1"/>
  <c r="G118" i="1"/>
  <c r="H118" i="1" s="1"/>
  <c r="G91" i="1"/>
  <c r="H91" i="1" s="1"/>
  <c r="G99" i="1"/>
  <c r="H99" i="1" s="1"/>
  <c r="G82" i="1"/>
  <c r="H82" i="1" s="1"/>
  <c r="G48" i="1"/>
  <c r="H48" i="1" s="1"/>
  <c r="G69" i="1"/>
  <c r="H69" i="1" s="1"/>
  <c r="G172" i="1"/>
  <c r="H172" i="1" s="1"/>
  <c r="G34" i="1"/>
  <c r="H34" i="1" s="1"/>
  <c r="G39" i="1"/>
  <c r="H39" i="1" s="1"/>
  <c r="G33" i="1"/>
  <c r="H33" i="1" s="1"/>
  <c r="G38" i="1"/>
  <c r="H38" i="1" s="1"/>
  <c r="G40" i="1"/>
  <c r="H40" i="1" s="1"/>
  <c r="G42" i="1"/>
  <c r="H42" i="1" s="1"/>
  <c r="G56" i="1"/>
  <c r="H56" i="1" s="1"/>
  <c r="G49" i="1"/>
  <c r="H49" i="1" s="1"/>
  <c r="G47" i="1"/>
  <c r="H27" i="1"/>
  <c r="H37" i="1"/>
  <c r="J13" i="3"/>
  <c r="H26" i="1" l="1"/>
  <c r="G106" i="1"/>
  <c r="G150" i="1"/>
  <c r="H36" i="1"/>
  <c r="H47" i="1"/>
  <c r="H46" i="1" s="1"/>
  <c r="G46" i="1"/>
  <c r="G89" i="1"/>
  <c r="G162" i="1"/>
  <c r="H62" i="1"/>
  <c r="H61" i="1" s="1"/>
  <c r="G61" i="1"/>
  <c r="G111" i="1"/>
  <c r="G128" i="1"/>
  <c r="G143" i="1"/>
  <c r="G80" i="1"/>
  <c r="G173" i="1"/>
  <c r="G164" i="1"/>
  <c r="G170" i="1"/>
  <c r="G26" i="1"/>
  <c r="G36" i="1"/>
  <c r="C17" i="2"/>
  <c r="C21" i="2"/>
  <c r="C23" i="2"/>
  <c r="H90" i="1"/>
  <c r="H89" i="1" s="1"/>
  <c r="H161" i="1"/>
  <c r="H150" i="1" s="1"/>
  <c r="H174" i="1"/>
  <c r="H112" i="1"/>
  <c r="H111" i="1" s="1"/>
  <c r="H107" i="1"/>
  <c r="H106" i="1" s="1"/>
  <c r="C19" i="2"/>
  <c r="H81" i="1"/>
  <c r="H80" i="1" s="1"/>
  <c r="H171" i="1"/>
  <c r="H129" i="1"/>
  <c r="H128" i="1" s="1"/>
  <c r="H144" i="1"/>
  <c r="H143" i="1" s="1"/>
  <c r="C15" i="2"/>
  <c r="E15" i="2" s="1"/>
  <c r="H163" i="1"/>
  <c r="H162" i="1" s="1"/>
  <c r="H165" i="1"/>
  <c r="G79" i="1" l="1"/>
  <c r="C27" i="2"/>
  <c r="K27" i="2" s="1"/>
  <c r="L27" i="2" s="1"/>
  <c r="H164" i="1"/>
  <c r="H79" i="1"/>
  <c r="C31" i="2"/>
  <c r="K31" i="2" s="1"/>
  <c r="H173" i="1"/>
  <c r="C13" i="2"/>
  <c r="C29" i="2"/>
  <c r="K29" i="2" s="1"/>
  <c r="H170" i="1"/>
  <c r="C11" i="2"/>
  <c r="M27" i="2"/>
  <c r="L29" i="2"/>
  <c r="M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comments2.xml><?xml version="1.0" encoding="utf-8"?>
<comments xmlns="http://schemas.openxmlformats.org/spreadsheetml/2006/main">
  <authors>
    <author>Raquel Colares</author>
  </authors>
  <commentList>
    <comment ref="H10" authorId="0">
      <text>
        <r>
          <rPr>
            <b/>
            <sz val="9"/>
            <color indexed="81"/>
            <rFont val="Segoe UI"/>
            <family val="2"/>
          </rPr>
          <t>Raquel Colares:</t>
        </r>
        <r>
          <rPr>
            <sz val="9"/>
            <color indexed="81"/>
            <rFont val="Segoe UI"/>
            <family val="2"/>
          </rPr>
          <t xml:space="preserve">
Campo fixo
</t>
        </r>
      </text>
    </comment>
  </commentList>
</comments>
</file>

<file path=xl/sharedStrings.xml><?xml version="1.0" encoding="utf-8"?>
<sst xmlns="http://schemas.openxmlformats.org/spreadsheetml/2006/main" count="2406" uniqueCount="819">
  <si>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</si>
  <si>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</si>
  <si>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</si>
  <si>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</si>
  <si>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</si>
  <si>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</si>
  <si>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</si>
  <si>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</si>
  <si>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</si>
  <si>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</si>
  <si>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</si>
  <si>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</si>
  <si>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</si>
  <si>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</si>
  <si>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</si>
  <si>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</si>
  <si>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</si>
  <si>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</si>
  <si>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</si>
  <si>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</si>
  <si>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</si>
  <si>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</si>
  <si>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</si>
  <si>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</si>
  <si>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</si>
  <si>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</si>
  <si>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</si>
  <si>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</si>
  <si>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</si>
  <si>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</si>
  <si>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</si>
  <si>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</si>
  <si>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</si>
  <si>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</si>
  <si>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</si>
  <si>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</si>
  <si>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</si>
  <si>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</si>
  <si>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</si>
  <si>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</si>
  <si>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</si>
  <si>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</si>
  <si>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</si>
  <si>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</si>
  <si>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</si>
  <si>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</si>
  <si>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</si>
  <si>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</si>
  <si>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</si>
  <si>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</si>
  <si>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</si>
  <si>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</si>
  <si>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</si>
  <si>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</si>
  <si>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</si>
  <si>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</si>
  <si>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</si>
  <si>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</si>
  <si>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</si>
  <si>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</si>
  <si>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</si>
  <si>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</si>
  <si>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</si>
  <si>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</si>
  <si>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</si>
  <si>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</si>
  <si>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</si>
  <si>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</si>
  <si>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</si>
  <si>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</si>
  <si>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</si>
  <si>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</si>
  <si>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</si>
  <si>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</si>
  <si>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</si>
  <si>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</si>
  <si>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</si>
  <si>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</si>
  <si>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</si>
  <si>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</si>
  <si>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</si>
  <si>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</si>
  <si>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</si>
  <si>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</si>
  <si>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</si>
  <si>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</si>
  <si>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</si>
  <si>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</si>
  <si>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</si>
  <si>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</si>
  <si>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</si>
  <si>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</si>
  <si>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</si>
  <si>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</si>
  <si>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</si>
  <si>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</si>
  <si>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</si>
  <si>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</si>
  <si>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</si>
  <si>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</si>
  <si>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</si>
  <si>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</si>
  <si>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</si>
  <si>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</si>
  <si>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</si>
  <si>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</si>
  <si>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</si>
  <si>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</si>
  <si>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</si>
  <si>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</si>
  <si>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</si>
  <si>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</si>
  <si>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</si>
  <si>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</si>
  <si>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</si>
  <si>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</si>
  <si>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</si>
  <si>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</si>
  <si>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</si>
  <si>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</si>
  <si>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</si>
  <si>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</si>
  <si>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</si>
  <si>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</si>
  <si>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</si>
  <si>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</si>
  <si>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</si>
  <si>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</si>
  <si>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</si>
  <si>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</si>
  <si>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</si>
  <si>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</si>
  <si>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</si>
  <si>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</si>
  <si>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</si>
  <si>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</si>
  <si>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</si>
  <si>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</si>
  <si>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</si>
  <si>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</si>
  <si>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</si>
  <si>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</si>
  <si>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</si>
  <si>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</si>
  <si>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</si>
  <si>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</si>
  <si>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</si>
  <si>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</si>
  <si>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</si>
  <si>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</si>
  <si>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</si>
  <si>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</si>
  <si>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</si>
  <si>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</si>
  <si>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</si>
  <si>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</si>
  <si>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</si>
  <si>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</si>
  <si>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</si>
  <si>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</si>
  <si>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</si>
  <si>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</si>
  <si>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</si>
  <si>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</si>
  <si>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</si>
  <si>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</si>
  <si>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</si>
  <si>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</si>
  <si>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</si>
  <si>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</si>
  <si>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</si>
  <si>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</si>
  <si>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</si>
  <si>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</si>
  <si>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</si>
  <si>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</si>
  <si>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</si>
  <si>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</si>
  <si>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</si>
  <si>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</si>
  <si>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</si>
  <si>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</si>
  <si>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</si>
  <si>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</si>
  <si>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</si>
  <si>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</si>
  <si>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</si>
  <si>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</si>
  <si>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</si>
  <si>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</si>
  <si>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</si>
  <si>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</si>
  <si>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</si>
  <si>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</si>
  <si>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</si>
  <si>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</si>
  <si>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</si>
  <si>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</si>
  <si>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</si>
  <si>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</si>
  <si>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</si>
  <si>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</si>
  <si>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</si>
  <si>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</si>
  <si>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</si>
  <si>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</si>
  <si>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</si>
  <si>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</si>
  <si>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</si>
  <si>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</si>
  <si>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</si>
  <si>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</si>
  <si>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</si>
  <si>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</si>
  <si>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</si>
  <si>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</si>
  <si>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</si>
  <si>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</si>
  <si>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</si>
  <si>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</si>
  <si>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</si>
  <si>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</si>
  <si>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</si>
  <si>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</si>
  <si>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</si>
  <si>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</si>
  <si>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</si>
  <si>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</si>
  <si>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</si>
  <si>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</si>
  <si>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</si>
  <si>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</si>
  <si>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</si>
  <si>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</si>
  <si>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</si>
  <si>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</si>
  <si>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</si>
  <si>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</si>
  <si>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</si>
  <si>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</si>
  <si>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</si>
  <si>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</si>
  <si>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</si>
  <si>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</si>
  <si>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</si>
  <si>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</si>
  <si>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</si>
  <si>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</si>
  <si>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DE SINALIZACAO EM CHAPA DE ACO NUM 16 COM PINTURA REFLETIVA.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</si>
  <si>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</si>
  <si>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</si>
  <si>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</si>
  <si>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</si>
  <si>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</si>
  <si>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</si>
  <si>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</si>
  <si>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</si>
  <si>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</si>
  <si>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</si>
  <si>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</si>
  <si>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</si>
  <si>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</si>
  <si>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</si>
  <si>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</si>
  <si>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</si>
  <si>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</si>
  <si>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</si>
  <si>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</si>
  <si>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</si>
  <si>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</si>
  <si>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</si>
  <si>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</si>
  <si>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</si>
  <si>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</si>
  <si>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</si>
  <si>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</si>
  <si>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</si>
  <si>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</si>
  <si>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</si>
  <si>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</si>
  <si>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</si>
  <si>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</si>
  <si>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</si>
  <si>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</si>
  <si>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</si>
  <si>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</si>
  <si>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</si>
  <si>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</si>
  <si>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</si>
  <si>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</si>
  <si>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</si>
  <si>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</si>
  <si>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</si>
  <si>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</si>
  <si>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</si>
  <si>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</si>
  <si>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</si>
  <si>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</si>
  <si>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</si>
  <si>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</si>
  <si>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</si>
  <si>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</si>
  <si>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</si>
  <si>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</si>
  <si>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</si>
  <si>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</si>
  <si>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</si>
  <si>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</si>
  <si>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</si>
  <si>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</si>
  <si>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</si>
  <si>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</si>
  <si>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</si>
  <si>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</si>
  <si>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</si>
  <si>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</si>
  <si>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</si>
  <si>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</si>
  <si>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</si>
  <si>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</si>
  <si>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</si>
  <si>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</si>
  <si>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</si>
  <si>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</si>
  <si>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</si>
  <si>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</si>
  <si>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</si>
  <si>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</si>
  <si>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</si>
  <si>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</si>
  <si>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</si>
  <si>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</si>
  <si>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</si>
  <si>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</si>
  <si>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</si>
  <si>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</si>
  <si>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</si>
  <si>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</si>
  <si>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</si>
  <si>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</si>
  <si>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</si>
  <si>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</si>
  <si>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</si>
  <si>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</si>
  <si>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</si>
  <si>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</si>
  <si>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</si>
  <si>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</si>
  <si>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</si>
  <si>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</si>
  <si>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</si>
  <si>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</si>
  <si>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</si>
  <si>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</si>
  <si>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</si>
  <si>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</si>
  <si>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</si>
  <si>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</si>
  <si>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</si>
  <si>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</si>
  <si>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</si>
  <si>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</si>
  <si>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</si>
  <si>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</si>
  <si>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</si>
  <si>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</si>
  <si>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</si>
  <si>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</si>
  <si>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</si>
  <si>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</si>
  <si>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</si>
  <si>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</si>
  <si>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</si>
  <si>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</si>
  <si>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</si>
  <si>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</si>
  <si>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</si>
  <si>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</si>
  <si>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</si>
  <si>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</si>
  <si>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</si>
  <si>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</si>
  <si>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DISTÂNCIA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</si>
  <si>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</si>
  <si>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</si>
  <si>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</si>
  <si>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</si>
  <si>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</si>
  <si>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</si>
  <si>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</si>
  <si>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</si>
  <si>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</si>
  <si>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</si>
  <si>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</si>
  <si>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</si>
  <si>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</si>
  <si>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</si>
  <si>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</si>
  <si>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</si>
  <si>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</si>
  <si>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</si>
  <si>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</si>
  <si>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</si>
  <si>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</si>
  <si>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</si>
  <si>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</si>
  <si>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</si>
  <si>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</si>
  <si>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</si>
  <si>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</si>
  <si>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</si>
  <si>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</si>
  <si>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</si>
  <si>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</si>
  <si>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</si>
  <si>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</si>
  <si>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</si>
  <si>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</si>
  <si>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</si>
  <si>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</si>
  <si>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</si>
  <si>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</si>
  <si>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</si>
  <si>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</si>
  <si>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</si>
  <si>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</si>
  <si>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</si>
  <si>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</si>
  <si>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</si>
  <si>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</si>
  <si>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</si>
  <si>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</si>
  <si>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</si>
  <si>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</si>
  <si>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</si>
  <si>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</si>
  <si>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</si>
  <si>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</si>
  <si>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</si>
  <si>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</si>
  <si>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</si>
  <si>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</si>
  <si>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</si>
  <si>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</si>
  <si>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</si>
  <si>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</si>
  <si>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</si>
  <si>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</si>
  <si>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</si>
  <si>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</si>
  <si>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</si>
  <si>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</si>
  <si>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</si>
  <si>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</si>
  <si>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</si>
  <si>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</si>
  <si>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</si>
  <si>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</si>
  <si>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</si>
  <si>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</si>
  <si>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</si>
  <si>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</si>
  <si>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</si>
  <si>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</si>
  <si>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</si>
  <si>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</si>
  <si>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</si>
  <si>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</si>
  <si>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</si>
  <si>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</si>
  <si>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</si>
  <si>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</si>
  <si>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</si>
  <si>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</si>
  <si>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</si>
  <si>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</si>
  <si>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VOLUME DE CORTE</t>
  </si>
  <si>
    <t>VOLUME DE ATERRO</t>
  </si>
  <si>
    <t>ESPESSURA DA CAMADA INSERVÍVEL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</si>
  <si>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</si>
  <si>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</si>
  <si>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</si>
  <si>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</si>
  <si>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</si>
  <si>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</si>
  <si>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</si>
  <si>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</si>
  <si>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</si>
  <si>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</si>
  <si>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</si>
  <si>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</si>
  <si>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</si>
  <si>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t>PROFUNDIDADE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</si>
  <si>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</si>
  <si>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</si>
  <si>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</si>
  <si>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</si>
  <si>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</si>
  <si>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</si>
  <si>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</si>
  <si>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</si>
  <si>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</si>
  <si>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</si>
  <si>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</si>
  <si>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</si>
  <si>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</si>
  <si>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</si>
  <si>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</si>
  <si>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</si>
  <si>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</si>
  <si>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</si>
  <si>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</si>
  <si>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</si>
  <si>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</si>
  <si>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</si>
  <si>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</si>
  <si>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</si>
  <si>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</si>
  <si>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</si>
  <si>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</si>
  <si>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</si>
  <si>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</si>
  <si>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</si>
  <si>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</si>
  <si>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</si>
  <si>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</si>
  <si>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</si>
  <si>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</si>
  <si>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</si>
  <si>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</si>
  <si>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</si>
  <si>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</si>
  <si>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</si>
  <si>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</si>
  <si>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</si>
  <si>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</si>
  <si>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</si>
  <si>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</si>
  <si>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</si>
  <si>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</si>
  <si>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</si>
  <si>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</si>
  <si>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</si>
  <si>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</si>
  <si>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</si>
  <si>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</si>
  <si>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</si>
  <si>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</si>
  <si>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</si>
  <si>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</si>
  <si>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</si>
  <si>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</si>
  <si>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</si>
  <si>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</si>
  <si>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</si>
  <si>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</si>
  <si>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</si>
  <si>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</si>
  <si>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</si>
  <si>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</si>
  <si>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</si>
  <si>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</si>
  <si>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</si>
  <si>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</si>
  <si>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</si>
  <si>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</si>
  <si>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</si>
  <si>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</si>
  <si>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t>EMPOLAMENTO</t>
  </si>
  <si>
    <t>CONTRAÇÃO DO SOLO</t>
  </si>
  <si>
    <t>EMPOLAMENTO DO SOLO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</si>
  <si>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</si>
  <si>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</si>
  <si>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</si>
  <si>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</si>
  <si>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</si>
  <si>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BASCULANTE 6 M3, PESO BRUTO TOTAL 16.000 KG, CARGA ÚTIL MÁXIMA 13.071 KG, DISTÂNCIA ENTRE EIXOS 4,80 M, POTÊNCIA 230 CV INCLUSIVE CAÇAMBA METÁLICA - CHI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</si>
  <si>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</si>
  <si>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</si>
  <si>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</si>
  <si>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ESPARGIDOR DE ASFALTO PRESSURIZADO, TANQUE 6 M3 COM ISOLAÇÃO TÉRMICA, AQUECIDO COM 2 MAÇARICOS, COM BARRA ESPARGIDORA 3,60 M, MONTADO SOBRE CAMINHÃO  TOCO, PBT 14.300 KG, POTÊNCIA 185 CV - CHI DIURNO. AF_08/2015</t>
  </si>
  <si>
    <t>TRATOR DE PNEUS COM POTÊNCIA DE 122 CV, TRAÇÃO 4X4, COM GRADE DE DISCOS ACOPLADA - CHP DIURNO. AF_02/2017</t>
  </si>
  <si>
    <t>*</t>
  </si>
  <si>
    <t>5847</t>
  </si>
  <si>
    <t>5961</t>
  </si>
  <si>
    <t>6259</t>
  </si>
  <si>
    <t>7030</t>
  </si>
  <si>
    <t>91386</t>
  </si>
  <si>
    <t>91486</t>
  </si>
  <si>
    <t>92242</t>
  </si>
  <si>
    <t>96020</t>
  </si>
  <si>
    <t>CAMINHÃO DE TRANSPORTE DE MATERIAL ASFÁLTICO 20.000 L, COM CAVALO MECÂNICO DE CAPACIDADE MÁXIMA DE TRAÇÃO COMBINADO DE 45.000 KG, POTÊNCIA 330 CV, INCLUSIVE TANQUE DE ASFALTO COM MAÇARICO - CHP DIURNO. AF_12/2015</t>
  </si>
  <si>
    <t>96463</t>
  </si>
  <si>
    <t>DESMATAMENTO E LIMPEZA MECANIZADA DE TERRENO COM ARVORES ATE Ø 15CM, UTILIZANDO TRATOR DE ESTEIRAS</t>
  </si>
  <si>
    <t>-</t>
  </si>
  <si>
    <t>3.14</t>
  </si>
  <si>
    <t>SINALIZACAO HORIZONTAL COM TINTA RETRORREFLETIVA A BASE DE RESINA ACRILICA COM MICROESFERAS DE VIDRO.</t>
  </si>
  <si>
    <t>ÁREA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</si>
  <si>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</si>
  <si>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</si>
  <si>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</si>
  <si>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</si>
  <si>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</si>
  <si>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</si>
  <si>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</si>
  <si>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</si>
  <si>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</si>
  <si>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</si>
  <si>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</si>
  <si>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</si>
  <si>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</si>
  <si>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</si>
  <si>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</si>
  <si>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</si>
  <si>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</si>
  <si>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</si>
  <si>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ESCAVACAO E CARGA MATERIAL 1A CATEGORIA, UTILIZANDO TRATOR DE ESTEIRAS DE 110 A 160HP COM LAMINA, PESO OPERACIONAL * 13T E PA CARREGADEIRA COM 170 HP (ATERRO)</t>
  </si>
  <si>
    <t>ESCAVACAO E CARGA MATERIAL 1A CATEGORIA, UTILIZANDO TRATOR DE ESTEIRAS DE 110 A 160HP COM LAMINA, PESO OPERACIONAL * 13T E PA CARREGADEIRA COM 170 HP (CORTE)</t>
  </si>
  <si>
    <t>Obs: A convenente deverá informar o cálculo da DMT utilizada na memória de cálculo.</t>
  </si>
  <si>
    <t>OBS: A porcentagem da Administração Local deverá estar enquadrada nos parâmetros do Acórdão nº 2622/2013 - TCU.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</si>
  <si>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</si>
  <si>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</si>
  <si>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</si>
  <si>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</si>
  <si>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</si>
  <si>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</si>
  <si>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</si>
  <si>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</si>
  <si>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</si>
  <si>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</si>
  <si>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</si>
  <si>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</si>
  <si>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</si>
  <si>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</si>
  <si>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</si>
  <si>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</si>
  <si>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</si>
  <si>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</si>
  <si>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</si>
  <si>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</si>
  <si>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</si>
  <si>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</si>
  <si>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</si>
  <si>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</si>
  <si>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</si>
  <si>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</si>
  <si>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</si>
  <si>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</si>
  <si>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</si>
  <si>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</si>
  <si>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</si>
  <si>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</si>
  <si>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</si>
  <si>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</si>
  <si>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</si>
  <si>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</si>
  <si>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</si>
  <si>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</si>
  <si>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</si>
  <si>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</si>
  <si>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</si>
  <si>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</si>
  <si>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</si>
  <si>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</si>
  <si>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</si>
  <si>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</si>
  <si>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</si>
  <si>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</si>
  <si>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</si>
  <si>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</si>
  <si>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</si>
  <si>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</si>
  <si>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</si>
  <si>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</si>
  <si>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</si>
  <si>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</si>
  <si>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</si>
  <si>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</si>
  <si>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</si>
  <si>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</si>
  <si>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</si>
  <si>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</si>
  <si>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</si>
  <si>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</si>
  <si>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</si>
  <si>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</si>
  <si>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</si>
  <si>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</si>
  <si>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</si>
  <si>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</si>
  <si>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</si>
  <si>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</si>
  <si>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</si>
  <si>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</si>
  <si>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</si>
  <si>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</si>
  <si>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</si>
  <si>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</si>
  <si>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</si>
  <si>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</si>
  <si>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</si>
  <si>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</si>
  <si>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</si>
  <si>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</si>
  <si>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</si>
  <si>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</si>
  <si>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</si>
  <si>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</si>
  <si>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</si>
  <si>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</si>
  <si>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</si>
  <si>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</si>
  <si>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</si>
  <si>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</si>
  <si>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</si>
  <si>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</si>
  <si>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</si>
  <si>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</si>
  <si>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</si>
  <si>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</si>
  <si>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</si>
  <si>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</si>
  <si>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</si>
  <si>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</si>
  <si>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</si>
  <si>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</si>
  <si>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TOTAL DA COMPOSIÇÃO DE TEMPO FIXO</t>
  </si>
  <si>
    <t>TOTAL COMPOSIÇÃO AUXILIAR 5213414</t>
  </si>
  <si>
    <t>Película retrorrefletiva tipo I + SI - Caminhão carroceria 4 t - 5915474</t>
  </si>
  <si>
    <t>Fornecimento e implantação de placa de advertência em aço, lado de 0,60 m - película retrorrefletiva tipo I e SI</t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</si>
  <si>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</si>
  <si>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</si>
  <si>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</si>
  <si>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</si>
  <si>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</si>
  <si>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</si>
  <si>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Caminhão carroceria com capacidade de 15 t - 188kW</t>
  </si>
  <si>
    <t>Serevente</t>
  </si>
  <si>
    <t>Fornecimento e implantação de suporte galvanizado para placa de regulamentação - D = 0,80 m</t>
  </si>
  <si>
    <t>Caminhão carroceria com capacidade de 4 t - 115kW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</si>
  <si>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</si>
  <si>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</si>
  <si>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</si>
  <si>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</si>
  <si>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</si>
  <si>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</si>
  <si>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</si>
  <si>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</si>
  <si>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</si>
  <si>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</si>
  <si>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</si>
  <si>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E9064</t>
  </si>
  <si>
    <t>Transportador manual gerica capacidade de 180 l</t>
  </si>
  <si>
    <t>P9821</t>
  </si>
  <si>
    <t>Pedreiro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</si>
  <si>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</si>
  <si>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</si>
  <si>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</si>
  <si>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</si>
  <si>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</si>
  <si>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</si>
  <si>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</si>
  <si>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</si>
  <si>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</si>
  <si>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</si>
  <si>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</si>
  <si>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</si>
  <si>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</si>
  <si>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</si>
  <si>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</si>
  <si>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</si>
  <si>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</si>
  <si>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CUSTO TOTAL DA COMPOSIÇÃO 5213852 - FORNECIMENTO E IMPLANTAÇÃO DE SUPORTE PARA PLACA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</si>
  <si>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</si>
  <si>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</si>
  <si>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</si>
  <si>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5213441 - Confecção de placa em aço nº 16 galvanizado, com película retrorrefletiva tipo I + III</t>
  </si>
  <si>
    <t>CUSTO TOTAL DA COMPOSIÇÃO 5213464 - Fornecimento e implantação de placa de advertência em aço, lado de 0,60 m - película retrorrefletiva tipo I e SI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</si>
  <si>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</si>
  <si>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</si>
  <si>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</si>
  <si>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EQUIPAMENTOS DE CONDUÇÃO PRÓPRIA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</si>
  <si>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</si>
  <si>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</si>
  <si>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</si>
  <si>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</si>
  <si>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</si>
  <si>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</si>
  <si>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</si>
  <si>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</si>
  <si>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</si>
  <si>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</si>
  <si>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</si>
  <si>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</si>
  <si>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</si>
  <si>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</si>
  <si>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</si>
  <si>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</si>
  <si>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</si>
  <si>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</si>
  <si>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</si>
  <si>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</si>
  <si>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</si>
  <si>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</si>
  <si>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</si>
  <si>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</si>
  <si>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</si>
  <si>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</si>
  <si>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</si>
  <si>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</si>
  <si>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</si>
  <si>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</si>
  <si>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</si>
  <si>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</si>
  <si>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VIAGENS (K)</t>
  </si>
  <si>
    <t>VELOCIDADE (V)</t>
  </si>
  <si>
    <t>DISTÂNCIA (DM)</t>
  </si>
  <si>
    <t>FÓRMULA</t>
  </si>
  <si>
    <t>CUSTO UNITÁRIO (CH)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</si>
</sst>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683">
    <xf numFmtId="0" fontId="0" fillId="0" borderId="0" xfId="0"/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/>
    </xf>
    <xf numFmtId="17" fontId="6" fillId="0" borderId="14" xfId="0" applyNumberFormat="1" applyFont="1" applyBorder="1" applyAlignment="1">
      <alignment horizontal="center" vertical="center"/>
    </xf>
    <xf numFmtId="0" fontId="3" fillId="0" borderId="2" xfId="0" applyFont="1" applyBorder="1"/>
    <xf numFmtId="17" fontId="6" fillId="0" borderId="2" xfId="0" applyNumberFormat="1" applyFont="1" applyBorder="1" applyAlignment="1">
      <alignment horizontal="center" vertical="center"/>
    </xf>
    <xf numFmtId="0" fontId="0" fillId="0" borderId="14" xfId="0" applyBorder="1"/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0" fillId="7" borderId="1" xfId="2" applyFont="1" applyFill="1" applyBorder="1" applyAlignment="1">
      <alignment horizontal="center" vertical="center" wrapText="1"/>
    </xf>
    <xf numFmtId="0" fontId="20" fillId="7" borderId="1" xfId="2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11" fillId="0" borderId="1" xfId="0" applyNumberFormat="1" applyFont="1" applyFill="1" applyBorder="1"/>
    <xf numFmtId="0" fontId="0" fillId="0" borderId="14" xfId="0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7" fontId="6" fillId="0" borderId="11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3" fillId="0" borderId="14" xfId="0" applyFont="1" applyBorder="1"/>
    <xf numFmtId="44" fontId="0" fillId="0" borderId="14" xfId="0" applyNumberFormat="1" applyBorder="1"/>
    <xf numFmtId="9" fontId="0" fillId="0" borderId="14" xfId="4" applyNumberFormat="1" applyFont="1" applyBorder="1" applyAlignment="1">
      <alignment horizontal="center" vertical="center"/>
    </xf>
    <xf numFmtId="0" fontId="0" fillId="0" borderId="14" xfId="3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10" fontId="27" fillId="0" borderId="14" xfId="0" applyNumberFormat="1" applyFont="1" applyBorder="1"/>
    <xf numFmtId="10" fontId="7" fillId="4" borderId="14" xfId="4" applyNumberFormat="1" applyFont="1" applyFill="1" applyBorder="1" applyAlignment="1">
      <alignment horizontal="right" vertical="center" wrapText="1"/>
    </xf>
    <xf numFmtId="10" fontId="17" fillId="0" borderId="14" xfId="0" applyNumberFormat="1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10" fontId="27" fillId="0" borderId="55" xfId="0" applyNumberFormat="1" applyFont="1" applyBorder="1"/>
    <xf numFmtId="10" fontId="27" fillId="0" borderId="14" xfId="0" applyNumberFormat="1" applyFont="1" applyBorder="1" applyAlignment="1">
      <alignment vertical="center"/>
    </xf>
    <xf numFmtId="10" fontId="28" fillId="2" borderId="14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29" fillId="0" borderId="32" xfId="5" applyFont="1" applyBorder="1" applyAlignment="1">
      <alignment horizontal="center" vertical="center"/>
    </xf>
    <xf numFmtId="10" fontId="30" fillId="0" borderId="36" xfId="6" applyNumberFormat="1" applyFont="1" applyFill="1" applyBorder="1" applyAlignment="1" applyProtection="1">
      <alignment horizontal="center" vertical="center"/>
    </xf>
    <xf numFmtId="0" fontId="29" fillId="0" borderId="26" xfId="5" applyFont="1" applyBorder="1" applyAlignment="1">
      <alignment horizontal="center" vertical="center"/>
    </xf>
    <xf numFmtId="10" fontId="30" fillId="0" borderId="28" xfId="6" applyNumberFormat="1" applyFont="1" applyFill="1" applyBorder="1" applyAlignment="1" applyProtection="1">
      <alignment horizontal="center" vertical="center"/>
    </xf>
    <xf numFmtId="10" fontId="29" fillId="0" borderId="28" xfId="5" applyNumberFormat="1" applyFont="1" applyBorder="1" applyAlignment="1">
      <alignment horizontal="center" vertical="center"/>
    </xf>
    <xf numFmtId="0" fontId="29" fillId="0" borderId="39" xfId="5" applyFont="1" applyBorder="1" applyAlignment="1">
      <alignment horizontal="center" vertical="center"/>
    </xf>
    <xf numFmtId="10" fontId="30" fillId="0" borderId="43" xfId="6" applyNumberFormat="1" applyFont="1" applyFill="1" applyBorder="1" applyAlignment="1" applyProtection="1">
      <alignment horizontal="center" vertical="center"/>
    </xf>
    <xf numFmtId="0" fontId="29" fillId="0" borderId="24" xfId="5" applyFont="1" applyBorder="1" applyAlignment="1">
      <alignment horizontal="center" vertical="center"/>
    </xf>
    <xf numFmtId="0" fontId="29" fillId="0" borderId="0" xfId="5" applyFont="1" applyBorder="1" applyAlignment="1">
      <alignment vertical="center"/>
    </xf>
    <xf numFmtId="10" fontId="29" fillId="0" borderId="25" xfId="5" applyNumberFormat="1" applyFont="1" applyBorder="1" applyAlignment="1">
      <alignment vertical="center"/>
    </xf>
    <xf numFmtId="10" fontId="29" fillId="0" borderId="28" xfId="6" applyNumberFormat="1" applyFont="1" applyFill="1" applyBorder="1" applyAlignment="1" applyProtection="1">
      <alignment horizontal="center" vertical="center"/>
    </xf>
    <xf numFmtId="10" fontId="31" fillId="0" borderId="45" xfId="6" applyNumberFormat="1" applyFont="1" applyFill="1" applyBorder="1" applyAlignment="1" applyProtection="1">
      <alignment horizontal="center" vertical="center"/>
    </xf>
    <xf numFmtId="10" fontId="31" fillId="0" borderId="45" xfId="5" applyNumberFormat="1" applyFont="1" applyFill="1" applyBorder="1" applyAlignment="1">
      <alignment horizontal="center" vertical="center"/>
    </xf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32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25" xfId="0" applyFont="1" applyBorder="1"/>
    <xf numFmtId="0" fontId="0" fillId="0" borderId="0" xfId="0" applyFont="1" applyBorder="1" applyAlignment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29" fillId="0" borderId="21" xfId="5" applyFont="1" applyBorder="1" applyAlignment="1">
      <alignment vertical="center"/>
    </xf>
    <xf numFmtId="0" fontId="29" fillId="0" borderId="22" xfId="5" applyFont="1" applyBorder="1" applyAlignment="1">
      <alignment vertical="center"/>
    </xf>
    <xf numFmtId="10" fontId="31" fillId="0" borderId="23" xfId="5" applyNumberFormat="1" applyFont="1" applyBorder="1" applyAlignment="1">
      <alignment horizontal="center" vertical="center"/>
    </xf>
    <xf numFmtId="0" fontId="31" fillId="0" borderId="24" xfId="5" applyFont="1" applyBorder="1" applyAlignment="1">
      <alignment vertical="center"/>
    </xf>
    <xf numFmtId="0" fontId="29" fillId="0" borderId="25" xfId="5" applyFont="1" applyBorder="1" applyAlignment="1">
      <alignment vertical="center"/>
    </xf>
    <xf numFmtId="16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57" xfId="0" applyFont="1" applyBorder="1" applyAlignment="1"/>
    <xf numFmtId="0" fontId="3" fillId="0" borderId="58" xfId="0" applyFont="1" applyBorder="1" applyAlignment="1"/>
    <xf numFmtId="0" fontId="3" fillId="0" borderId="14" xfId="0" applyFont="1" applyBorder="1" applyAlignment="1">
      <alignment vertical="center"/>
    </xf>
    <xf numFmtId="165" fontId="0" fillId="0" borderId="14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9" fontId="0" fillId="0" borderId="14" xfId="4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4" xfId="4" applyNumberFormat="1" applyFont="1" applyBorder="1" applyAlignment="1">
      <alignment horizontal="center"/>
    </xf>
    <xf numFmtId="164" fontId="0" fillId="0" borderId="14" xfId="4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20" fillId="0" borderId="1" xfId="2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23" fillId="1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10" borderId="69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81" xfId="0" applyBorder="1"/>
    <xf numFmtId="2" fontId="0" fillId="0" borderId="8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8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10" borderId="68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vertical="center"/>
      <protection locked="0"/>
    </xf>
    <xf numFmtId="166" fontId="7" fillId="4" borderId="6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166" fontId="7" fillId="4" borderId="5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Protection="1"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166" fontId="11" fillId="5" borderId="1" xfId="0" applyNumberFormat="1" applyFont="1" applyFill="1" applyBorder="1" applyProtection="1">
      <protection locked="0"/>
    </xf>
    <xf numFmtId="166" fontId="11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6" fontId="11" fillId="0" borderId="1" xfId="1" applyNumberFormat="1" applyFont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20" fillId="7" borderId="1" xfId="2" applyFont="1" applyFill="1" applyBorder="1" applyAlignment="1" applyProtection="1">
      <alignment horizontal="center" vertical="center" wrapText="1"/>
      <protection locked="0"/>
    </xf>
    <xf numFmtId="0" fontId="20" fillId="7" borderId="1" xfId="2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top" wrapText="1"/>
      <protection locked="0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left" vertical="center"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2" fontId="11" fillId="5" borderId="3" xfId="0" applyNumberFormat="1" applyFont="1" applyFill="1" applyBorder="1" applyAlignment="1" applyProtection="1">
      <alignment horizontal="center"/>
      <protection locked="0"/>
    </xf>
    <xf numFmtId="166" fontId="11" fillId="5" borderId="3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166" fontId="7" fillId="3" borderId="5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Protection="1">
      <protection locked="0"/>
    </xf>
    <xf numFmtId="0" fontId="22" fillId="3" borderId="4" xfId="0" applyFont="1" applyFill="1" applyBorder="1" applyAlignment="1" applyProtection="1">
      <alignment vertical="center"/>
      <protection locked="0"/>
    </xf>
    <xf numFmtId="0" fontId="22" fillId="3" borderId="5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166" fontId="11" fillId="0" borderId="1" xfId="0" applyNumberFormat="1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66" fontId="8" fillId="5" borderId="1" xfId="0" applyNumberFormat="1" applyFont="1" applyFill="1" applyBorder="1" applyProtection="1">
      <protection locked="0"/>
    </xf>
    <xf numFmtId="0" fontId="7" fillId="4" borderId="4" xfId="0" applyFont="1" applyFill="1" applyBorder="1" applyAlignment="1" applyProtection="1">
      <protection locked="0"/>
    </xf>
    <xf numFmtId="0" fontId="7" fillId="4" borderId="5" xfId="0" applyFont="1" applyFill="1" applyBorder="1" applyAlignment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6" fontId="21" fillId="8" borderId="1" xfId="0" applyNumberFormat="1" applyFont="1" applyFill="1" applyBorder="1" applyAlignment="1" applyProtection="1">
      <alignment horizontal="center"/>
      <protection locked="0"/>
    </xf>
    <xf numFmtId="0" fontId="0" fillId="11" borderId="14" xfId="0" applyFill="1" applyBorder="1" applyAlignment="1">
      <alignment horizontal="center"/>
    </xf>
    <xf numFmtId="0" fontId="0" fillId="11" borderId="14" xfId="0" applyFill="1" applyBorder="1" applyAlignment="1">
      <alignment horizontal="left" wrapText="1"/>
    </xf>
    <xf numFmtId="2" fontId="0" fillId="11" borderId="14" xfId="0" applyNumberFormat="1" applyFill="1" applyBorder="1" applyAlignment="1">
      <alignment horizontal="center"/>
    </xf>
    <xf numFmtId="2" fontId="0" fillId="11" borderId="14" xfId="0" applyNumberFormat="1" applyFill="1" applyBorder="1"/>
    <xf numFmtId="0" fontId="0" fillId="11" borderId="14" xfId="0" applyFill="1" applyBorder="1"/>
    <xf numFmtId="0" fontId="3" fillId="11" borderId="86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 wrapText="1"/>
    </xf>
    <xf numFmtId="0" fontId="3" fillId="12" borderId="81" xfId="0" applyFont="1" applyFill="1" applyBorder="1" applyAlignment="1">
      <alignment horizontal="center"/>
    </xf>
    <xf numFmtId="0" fontId="3" fillId="12" borderId="81" xfId="0" applyFont="1" applyFill="1" applyBorder="1" applyAlignment="1">
      <alignment horizontal="left" wrapText="1"/>
    </xf>
    <xf numFmtId="2" fontId="3" fillId="12" borderId="81" xfId="0" applyNumberFormat="1" applyFont="1" applyFill="1" applyBorder="1" applyAlignment="1">
      <alignment horizontal="center"/>
    </xf>
    <xf numFmtId="0" fontId="3" fillId="12" borderId="81" xfId="0" applyFont="1" applyFill="1" applyBorder="1"/>
    <xf numFmtId="0" fontId="0" fillId="0" borderId="24" xfId="0" applyBorder="1"/>
    <xf numFmtId="0" fontId="0" fillId="0" borderId="25" xfId="0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167" fontId="3" fillId="9" borderId="78" xfId="0" applyNumberFormat="1" applyFont="1" applyFill="1" applyBorder="1" applyAlignment="1">
      <alignment horizontal="center"/>
    </xf>
    <xf numFmtId="167" fontId="3" fillId="9" borderId="79" xfId="0" applyNumberFormat="1" applyFont="1" applyFill="1" applyBorder="1" applyAlignment="1">
      <alignment horizontal="center"/>
    </xf>
    <xf numFmtId="167" fontId="3" fillId="0" borderId="89" xfId="0" applyNumberFormat="1" applyFont="1" applyBorder="1" applyAlignment="1">
      <alignment horizontal="center"/>
    </xf>
    <xf numFmtId="167" fontId="3" fillId="0" borderId="90" xfId="0" applyNumberFormat="1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4" xfId="0" applyBorder="1" applyAlignment="1">
      <alignment horizontal="center"/>
    </xf>
    <xf numFmtId="168" fontId="3" fillId="9" borderId="78" xfId="0" applyNumberFormat="1" applyFont="1" applyFill="1" applyBorder="1" applyAlignment="1">
      <alignment horizontal="center"/>
    </xf>
    <xf numFmtId="168" fontId="3" fillId="9" borderId="7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11" borderId="14" xfId="0" applyFill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67" fontId="3" fillId="0" borderId="71" xfId="0" applyNumberFormat="1" applyFont="1" applyBorder="1" applyAlignment="1">
      <alignment horizontal="center"/>
    </xf>
    <xf numFmtId="168" fontId="3" fillId="11" borderId="78" xfId="0" applyNumberFormat="1" applyFont="1" applyFill="1" applyBorder="1" applyAlignment="1">
      <alignment horizontal="center"/>
    </xf>
    <xf numFmtId="167" fontId="3" fillId="11" borderId="14" xfId="0" applyNumberFormat="1" applyFont="1" applyFill="1" applyBorder="1" applyAlignment="1">
      <alignment horizontal="center"/>
    </xf>
    <xf numFmtId="167" fontId="3" fillId="11" borderId="71" xfId="0" applyNumberFormat="1" applyFont="1" applyFill="1" applyBorder="1" applyAlignment="1">
      <alignment horizontal="center"/>
    </xf>
    <xf numFmtId="168" fontId="3" fillId="11" borderId="14" xfId="0" applyNumberFormat="1" applyFont="1" applyFill="1" applyBorder="1" applyAlignment="1">
      <alignment horizontal="center"/>
    </xf>
    <xf numFmtId="0" fontId="3" fillId="10" borderId="67" xfId="0" applyFont="1" applyFill="1" applyBorder="1" applyAlignment="1">
      <alignment horizontal="center" vertical="center"/>
    </xf>
    <xf numFmtId="0" fontId="3" fillId="10" borderId="68" xfId="0" applyFont="1" applyFill="1" applyBorder="1" applyAlignment="1">
      <alignment horizontal="center" vertical="center"/>
    </xf>
    <xf numFmtId="0" fontId="3" fillId="12" borderId="81" xfId="0" applyFont="1" applyFill="1" applyBorder="1" applyAlignment="1">
      <alignment horizontal="center"/>
    </xf>
    <xf numFmtId="167" fontId="3" fillId="12" borderId="81" xfId="0" applyNumberFormat="1" applyFont="1" applyFill="1" applyBorder="1" applyAlignment="1">
      <alignment horizontal="center"/>
    </xf>
    <xf numFmtId="167" fontId="3" fillId="12" borderId="84" xfId="0" applyNumberFormat="1" applyFont="1" applyFill="1" applyBorder="1" applyAlignment="1">
      <alignment horizontal="center"/>
    </xf>
    <xf numFmtId="44" fontId="0" fillId="0" borderId="1" xfId="1" applyFont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166" fontId="3" fillId="0" borderId="3" xfId="0" applyNumberFormat="1" applyFont="1" applyBorder="1" applyAlignment="1" applyProtection="1">
      <alignment horizontal="center" vertical="center"/>
      <protection locked="0"/>
    </xf>
    <xf numFmtId="10" fontId="0" fillId="0" borderId="2" xfId="4" applyNumberFormat="1" applyFont="1" applyBorder="1" applyAlignment="1" applyProtection="1">
      <alignment horizontal="center" vertical="center"/>
      <protection locked="0"/>
    </xf>
    <xf numFmtId="10" fontId="0" fillId="0" borderId="3" xfId="4" applyNumberFormat="1" applyFont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19" fillId="8" borderId="4" xfId="0" applyFont="1" applyFill="1" applyBorder="1" applyAlignment="1" applyProtection="1">
      <alignment horizontal="right"/>
      <protection locked="0"/>
    </xf>
    <xf numFmtId="0" fontId="19" fillId="8" borderId="5" xfId="0" applyFon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10" fontId="0" fillId="0" borderId="1" xfId="4" applyNumberFormat="1" applyFont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0" fillId="0" borderId="1" xfId="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2" xfId="4" applyNumberFormat="1" applyFont="1" applyBorder="1" applyAlignment="1">
      <alignment horizontal="center" vertical="center"/>
    </xf>
    <xf numFmtId="10" fontId="0" fillId="0" borderId="7" xfId="4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9" fillId="0" borderId="33" xfId="5" applyFont="1" applyBorder="1" applyAlignment="1">
      <alignment horizontal="left" vertical="center"/>
    </xf>
    <xf numFmtId="0" fontId="29" fillId="0" borderId="34" xfId="5" applyFont="1" applyBorder="1" applyAlignment="1">
      <alignment horizontal="left" vertical="center"/>
    </xf>
    <xf numFmtId="0" fontId="29" fillId="0" borderId="35" xfId="5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29" fillId="0" borderId="37" xfId="5" applyFont="1" applyBorder="1" applyAlignment="1">
      <alignment horizontal="left" vertical="center"/>
    </xf>
    <xf numFmtId="0" fontId="29" fillId="0" borderId="0" xfId="5" applyFont="1" applyBorder="1" applyAlignment="1">
      <alignment horizontal="left" vertical="center"/>
    </xf>
    <xf numFmtId="0" fontId="29" fillId="0" borderId="38" xfId="5" applyFont="1" applyBorder="1" applyAlignment="1">
      <alignment horizontal="left" vertic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9" fillId="0" borderId="40" xfId="5" applyFont="1" applyBorder="1" applyAlignment="1">
      <alignment horizontal="left" vertical="center"/>
    </xf>
    <xf numFmtId="0" fontId="29" fillId="0" borderId="41" xfId="5" applyFont="1" applyBorder="1" applyAlignment="1">
      <alignment horizontal="left" vertical="center"/>
    </xf>
    <xf numFmtId="0" fontId="29" fillId="0" borderId="42" xfId="5" applyFont="1" applyBorder="1" applyAlignment="1">
      <alignment horizontal="left" vertical="center"/>
    </xf>
    <xf numFmtId="0" fontId="29" fillId="0" borderId="49" xfId="5" applyFont="1" applyBorder="1" applyAlignment="1">
      <alignment horizontal="left" vertical="center"/>
    </xf>
    <xf numFmtId="0" fontId="29" fillId="0" borderId="30" xfId="5" applyFont="1" applyBorder="1" applyAlignment="1">
      <alignment horizontal="left" vertical="center"/>
    </xf>
    <xf numFmtId="0" fontId="29" fillId="0" borderId="50" xfId="5" applyFont="1" applyBorder="1" applyAlignment="1">
      <alignment horizontal="left" vertical="center"/>
    </xf>
    <xf numFmtId="0" fontId="29" fillId="0" borderId="24" xfId="5" applyFont="1" applyBorder="1" applyAlignment="1">
      <alignment vertical="center" wrapText="1"/>
    </xf>
    <xf numFmtId="0" fontId="29" fillId="0" borderId="0" xfId="5" applyFont="1" applyBorder="1" applyAlignment="1">
      <alignment vertical="center" wrapText="1"/>
    </xf>
    <xf numFmtId="0" fontId="29" fillId="0" borderId="25" xfId="5" applyFont="1" applyBorder="1" applyAlignment="1">
      <alignment vertical="center" wrapText="1"/>
    </xf>
    <xf numFmtId="0" fontId="29" fillId="0" borderId="26" xfId="5" applyFont="1" applyBorder="1" applyAlignment="1">
      <alignment vertical="center" wrapText="1"/>
    </xf>
    <xf numFmtId="0" fontId="29" fillId="0" borderId="27" xfId="5" applyFont="1" applyBorder="1" applyAlignment="1">
      <alignment vertical="center" wrapText="1"/>
    </xf>
    <xf numFmtId="0" fontId="29" fillId="0" borderId="28" xfId="5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1" fillId="0" borderId="26" xfId="5" applyFont="1" applyBorder="1" applyAlignment="1">
      <alignment horizontal="center" vertical="center"/>
    </xf>
    <xf numFmtId="0" fontId="31" fillId="0" borderId="27" xfId="5" applyFont="1" applyBorder="1" applyAlignment="1">
      <alignment horizontal="center" vertical="center"/>
    </xf>
    <xf numFmtId="0" fontId="31" fillId="0" borderId="28" xfId="5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/>
    </xf>
    <xf numFmtId="0" fontId="29" fillId="0" borderId="20" xfId="5" applyFont="1" applyBorder="1" applyAlignment="1">
      <alignment horizontal="center" vertical="center"/>
    </xf>
    <xf numFmtId="0" fontId="29" fillId="0" borderId="44" xfId="5" applyFont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/>
    </xf>
    <xf numFmtId="0" fontId="31" fillId="0" borderId="44" xfId="5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9" borderId="57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3" fillId="9" borderId="57" xfId="0" applyFont="1" applyFill="1" applyBorder="1" applyAlignment="1">
      <alignment horizontal="center" vertical="center"/>
    </xf>
    <xf numFmtId="0" fontId="3" fillId="9" borderId="59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0" fontId="0" fillId="0" borderId="54" xfId="4" applyNumberFormat="1" applyFont="1" applyBorder="1" applyAlignment="1">
      <alignment horizontal="center" vertical="center"/>
    </xf>
    <xf numFmtId="10" fontId="0" fillId="0" borderId="55" xfId="4" applyNumberFormat="1" applyFont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7" fillId="0" borderId="57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/>
    </xf>
    <xf numFmtId="0" fontId="17" fillId="0" borderId="59" xfId="0" applyFont="1" applyBorder="1" applyAlignment="1">
      <alignment horizontal="left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1" xfId="0" applyBorder="1" applyAlignment="1">
      <alignment horizontal="center"/>
    </xf>
    <xf numFmtId="0" fontId="3" fillId="10" borderId="67" xfId="0" applyFont="1" applyFill="1" applyBorder="1" applyAlignment="1">
      <alignment horizontal="center" vertical="center"/>
    </xf>
    <xf numFmtId="0" fontId="3" fillId="10" borderId="68" xfId="0" applyFont="1" applyFill="1" applyBorder="1" applyAlignment="1">
      <alignment horizontal="center" vertical="center"/>
    </xf>
    <xf numFmtId="0" fontId="3" fillId="10" borderId="68" xfId="0" applyFont="1" applyFill="1" applyBorder="1" applyAlignment="1">
      <alignment horizontal="center" vertical="center" wrapText="1"/>
    </xf>
    <xf numFmtId="0" fontId="3" fillId="10" borderId="69" xfId="0" applyFont="1" applyFill="1" applyBorder="1" applyAlignment="1">
      <alignment horizontal="center" vertical="center" wrapText="1"/>
    </xf>
    <xf numFmtId="0" fontId="3" fillId="0" borderId="74" xfId="0" applyFont="1" applyBorder="1" applyAlignment="1">
      <alignment horizontal="center"/>
    </xf>
    <xf numFmtId="0" fontId="0" fillId="0" borderId="58" xfId="0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67" fontId="3" fillId="0" borderId="71" xfId="0" applyNumberFormat="1" applyFont="1" applyBorder="1" applyAlignment="1">
      <alignment horizontal="center"/>
    </xf>
    <xf numFmtId="0" fontId="3" fillId="9" borderId="75" xfId="0" applyFont="1" applyFill="1" applyBorder="1" applyAlignment="1">
      <alignment horizontal="center"/>
    </xf>
    <xf numFmtId="0" fontId="3" fillId="9" borderId="76" xfId="0" applyFont="1" applyFill="1" applyBorder="1" applyAlignment="1">
      <alignment horizontal="center"/>
    </xf>
    <xf numFmtId="0" fontId="3" fillId="9" borderId="77" xfId="0" applyFont="1" applyFill="1" applyBorder="1" applyAlignment="1">
      <alignment horizontal="center"/>
    </xf>
    <xf numFmtId="168" fontId="3" fillId="9" borderId="78" xfId="0" applyNumberFormat="1" applyFont="1" applyFill="1" applyBorder="1" applyAlignment="1">
      <alignment horizontal="center"/>
    </xf>
    <xf numFmtId="168" fontId="3" fillId="9" borderId="79" xfId="0" applyNumberFormat="1" applyFont="1" applyFill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0" fontId="3" fillId="0" borderId="8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9" borderId="76" xfId="0" applyFill="1" applyBorder="1" applyAlignment="1">
      <alignment horizontal="center"/>
    </xf>
    <xf numFmtId="0" fontId="0" fillId="9" borderId="77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168" fontId="3" fillId="12" borderId="81" xfId="0" applyNumberFormat="1" applyFont="1" applyFill="1" applyBorder="1" applyAlignment="1">
      <alignment horizontal="center"/>
    </xf>
    <xf numFmtId="0" fontId="3" fillId="12" borderId="81" xfId="0" applyFont="1" applyFill="1" applyBorder="1" applyAlignment="1">
      <alignment horizontal="center"/>
    </xf>
    <xf numFmtId="0" fontId="3" fillId="11" borderId="74" xfId="0" applyFont="1" applyFill="1" applyBorder="1" applyAlignment="1">
      <alignment horizontal="center"/>
    </xf>
    <xf numFmtId="0" fontId="0" fillId="11" borderId="58" xfId="0" applyFill="1" applyBorder="1" applyAlignment="1">
      <alignment horizontal="center"/>
    </xf>
    <xf numFmtId="0" fontId="0" fillId="11" borderId="59" xfId="0" applyFill="1" applyBorder="1" applyAlignment="1">
      <alignment horizontal="center"/>
    </xf>
    <xf numFmtId="0" fontId="3" fillId="11" borderId="70" xfId="0" applyFont="1" applyFill="1" applyBorder="1" applyAlignment="1">
      <alignment horizontal="center" vertical="center"/>
    </xf>
    <xf numFmtId="0" fontId="3" fillId="11" borderId="72" xfId="0" applyFont="1" applyFill="1" applyBorder="1" applyAlignment="1">
      <alignment horizontal="center" vertical="center"/>
    </xf>
    <xf numFmtId="0" fontId="3" fillId="11" borderId="73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/>
    </xf>
    <xf numFmtId="0" fontId="3" fillId="11" borderId="5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168" fontId="0" fillId="0" borderId="81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11" borderId="14" xfId="0" applyNumberFormat="1" applyFill="1" applyBorder="1" applyAlignment="1">
      <alignment horizontal="center"/>
    </xf>
    <xf numFmtId="0" fontId="3" fillId="11" borderId="87" xfId="0" applyFont="1" applyFill="1" applyBorder="1" applyAlignment="1">
      <alignment horizontal="center"/>
    </xf>
    <xf numFmtId="0" fontId="3" fillId="11" borderId="78" xfId="0" applyFont="1" applyFill="1" applyBorder="1" applyAlignment="1">
      <alignment horizontal="center"/>
    </xf>
    <xf numFmtId="0" fontId="3" fillId="10" borderId="91" xfId="0" applyFont="1" applyFill="1" applyBorder="1" applyAlignment="1">
      <alignment horizontal="center" vertical="center"/>
    </xf>
    <xf numFmtId="0" fontId="3" fillId="10" borderId="91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55" xfId="0" applyBorder="1" applyAlignment="1">
      <alignment horizontal="left"/>
    </xf>
    <xf numFmtId="2" fontId="0" fillId="0" borderId="55" xfId="0" applyNumberFormat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3" fillId="9" borderId="85" xfId="0" applyFont="1" applyFill="1" applyBorder="1" applyAlignment="1">
      <alignment horizontal="center" vertical="center" wrapText="1"/>
    </xf>
    <xf numFmtId="0" fontId="3" fillId="9" borderId="81" xfId="0" applyFont="1" applyFill="1" applyBorder="1" applyAlignment="1">
      <alignment horizontal="center"/>
    </xf>
    <xf numFmtId="0" fontId="3" fillId="9" borderId="81" xfId="0" applyFont="1" applyFill="1" applyBorder="1" applyAlignment="1">
      <alignment horizontal="left" wrapText="1"/>
    </xf>
    <xf numFmtId="2" fontId="3" fillId="9" borderId="81" xfId="0" applyNumberFormat="1" applyFont="1" applyFill="1" applyBorder="1" applyAlignment="1">
      <alignment horizontal="center"/>
    </xf>
    <xf numFmtId="0" fontId="3" fillId="9" borderId="81" xfId="0" applyFont="1" applyFill="1" applyBorder="1"/>
    <xf numFmtId="168" fontId="3" fillId="9" borderId="81" xfId="0" applyNumberFormat="1" applyFont="1" applyFill="1" applyBorder="1" applyAlignment="1">
      <alignment horizontal="center"/>
    </xf>
    <xf numFmtId="0" fontId="3" fillId="9" borderId="81" xfId="0" applyFont="1" applyFill="1" applyBorder="1" applyAlignment="1">
      <alignment horizontal="center"/>
    </xf>
    <xf numFmtId="0" fontId="0" fillId="0" borderId="81" xfId="0" applyBorder="1" applyAlignment="1">
      <alignment wrapText="1"/>
    </xf>
    <xf numFmtId="0" fontId="0" fillId="0" borderId="56" xfId="0" applyBorder="1" applyAlignment="1">
      <alignment horizontal="center"/>
    </xf>
    <xf numFmtId="0" fontId="3" fillId="0" borderId="86" xfId="0" applyFont="1" applyBorder="1" applyAlignment="1">
      <alignment horizontal="center" vertical="center" wrapText="1"/>
    </xf>
    <xf numFmtId="0" fontId="3" fillId="13" borderId="85" xfId="0" applyFont="1" applyFill="1" applyBorder="1" applyAlignment="1">
      <alignment horizontal="center" vertical="center" wrapText="1"/>
    </xf>
    <xf numFmtId="0" fontId="3" fillId="13" borderId="81" xfId="0" applyFont="1" applyFill="1" applyBorder="1" applyAlignment="1">
      <alignment horizontal="center"/>
    </xf>
    <xf numFmtId="0" fontId="3" fillId="13" borderId="81" xfId="0" applyFont="1" applyFill="1" applyBorder="1" applyAlignment="1">
      <alignment horizontal="left" wrapText="1"/>
    </xf>
    <xf numFmtId="0" fontId="3" fillId="13" borderId="81" xfId="0" applyFont="1" applyFill="1" applyBorder="1"/>
    <xf numFmtId="168" fontId="3" fillId="13" borderId="81" xfId="0" applyNumberFormat="1" applyFont="1" applyFill="1" applyBorder="1" applyAlignment="1">
      <alignment horizontal="center"/>
    </xf>
    <xf numFmtId="0" fontId="3" fillId="13" borderId="81" xfId="0" applyFont="1" applyFill="1" applyBorder="1" applyAlignment="1">
      <alignment horizontal="center"/>
    </xf>
    <xf numFmtId="0" fontId="3" fillId="14" borderId="70" xfId="0" applyFont="1" applyFill="1" applyBorder="1" applyAlignment="1">
      <alignment horizontal="center" vertical="center"/>
    </xf>
    <xf numFmtId="0" fontId="0" fillId="14" borderId="14" xfId="0" applyFill="1" applyBorder="1"/>
    <xf numFmtId="0" fontId="0" fillId="14" borderId="14" xfId="0" applyFill="1" applyBorder="1" applyAlignment="1">
      <alignment horizontal="left" wrapText="1"/>
    </xf>
    <xf numFmtId="0" fontId="0" fillId="14" borderId="14" xfId="0" applyFill="1" applyBorder="1" applyAlignment="1">
      <alignment horizontal="center"/>
    </xf>
    <xf numFmtId="2" fontId="0" fillId="14" borderId="14" xfId="0" applyNumberFormat="1" applyFill="1" applyBorder="1" applyAlignment="1">
      <alignment horizontal="center"/>
    </xf>
    <xf numFmtId="2" fontId="0" fillId="14" borderId="14" xfId="0" applyNumberFormat="1" applyFill="1" applyBorder="1"/>
    <xf numFmtId="0" fontId="0" fillId="14" borderId="14" xfId="0" applyFill="1" applyBorder="1" applyAlignment="1">
      <alignment horizontal="center"/>
    </xf>
    <xf numFmtId="0" fontId="3" fillId="14" borderId="73" xfId="0" applyFont="1" applyFill="1" applyBorder="1" applyAlignment="1">
      <alignment horizontal="center" vertical="center"/>
    </xf>
    <xf numFmtId="0" fontId="3" fillId="14" borderId="74" xfId="0" applyFont="1" applyFill="1" applyBorder="1" applyAlignment="1">
      <alignment horizontal="center"/>
    </xf>
    <xf numFmtId="0" fontId="0" fillId="14" borderId="58" xfId="0" applyFill="1" applyBorder="1" applyAlignment="1">
      <alignment horizontal="center"/>
    </xf>
    <xf numFmtId="0" fontId="0" fillId="14" borderId="59" xfId="0" applyFill="1" applyBorder="1" applyAlignment="1">
      <alignment horizontal="center"/>
    </xf>
    <xf numFmtId="0" fontId="3" fillId="14" borderId="72" xfId="0" applyFont="1" applyFill="1" applyBorder="1" applyAlignment="1">
      <alignment horizontal="center" vertical="center"/>
    </xf>
    <xf numFmtId="0" fontId="3" fillId="14" borderId="58" xfId="0" applyFont="1" applyFill="1" applyBorder="1" applyAlignment="1">
      <alignment horizontal="center"/>
    </xf>
    <xf numFmtId="0" fontId="3" fillId="14" borderId="59" xfId="0" applyFont="1" applyFill="1" applyBorder="1" applyAlignment="1">
      <alignment horizontal="center"/>
    </xf>
    <xf numFmtId="0" fontId="3" fillId="14" borderId="75" xfId="0" applyFont="1" applyFill="1" applyBorder="1" applyAlignment="1">
      <alignment horizontal="center"/>
    </xf>
    <xf numFmtId="0" fontId="0" fillId="14" borderId="76" xfId="0" applyFill="1" applyBorder="1" applyAlignment="1">
      <alignment horizontal="center"/>
    </xf>
    <xf numFmtId="0" fontId="0" fillId="14" borderId="77" xfId="0" applyFill="1" applyBorder="1" applyAlignment="1">
      <alignment horizontal="center"/>
    </xf>
    <xf numFmtId="168" fontId="0" fillId="14" borderId="82" xfId="0" applyNumberFormat="1" applyFill="1" applyBorder="1" applyAlignment="1">
      <alignment horizontal="center"/>
    </xf>
    <xf numFmtId="168" fontId="0" fillId="14" borderId="83" xfId="0" applyNumberFormat="1" applyFill="1" applyBorder="1" applyAlignment="1">
      <alignment horizontal="center"/>
    </xf>
    <xf numFmtId="0" fontId="3" fillId="14" borderId="72" xfId="0" applyFont="1" applyFill="1" applyBorder="1" applyAlignment="1">
      <alignment horizontal="center"/>
    </xf>
    <xf numFmtId="0" fontId="3" fillId="14" borderId="95" xfId="0" applyFont="1" applyFill="1" applyBorder="1" applyAlignment="1">
      <alignment horizontal="center"/>
    </xf>
    <xf numFmtId="0" fontId="3" fillId="0" borderId="85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left"/>
    </xf>
    <xf numFmtId="0" fontId="0" fillId="0" borderId="81" xfId="0" applyFont="1" applyFill="1" applyBorder="1" applyAlignment="1">
      <alignment horizontal="center"/>
    </xf>
    <xf numFmtId="168" fontId="0" fillId="0" borderId="82" xfId="0" applyNumberFormat="1" applyFont="1" applyFill="1" applyBorder="1" applyAlignment="1">
      <alignment horizontal="center"/>
    </xf>
    <xf numFmtId="0" fontId="0" fillId="0" borderId="83" xfId="0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left"/>
    </xf>
    <xf numFmtId="0" fontId="0" fillId="0" borderId="54" xfId="0" applyFont="1" applyFill="1" applyBorder="1" applyAlignment="1">
      <alignment horizontal="center"/>
    </xf>
    <xf numFmtId="168" fontId="0" fillId="0" borderId="61" xfId="0" applyNumberFormat="1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/>
    </xf>
    <xf numFmtId="0" fontId="3" fillId="0" borderId="78" xfId="0" applyFont="1" applyFill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14" borderId="86" xfId="0" applyFont="1" applyFill="1" applyBorder="1" applyAlignment="1">
      <alignment horizontal="center" vertical="center"/>
    </xf>
    <xf numFmtId="0" fontId="3" fillId="10" borderId="9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wrapText="1"/>
    </xf>
    <xf numFmtId="169" fontId="0" fillId="0" borderId="14" xfId="0" applyNumberFormat="1" applyBorder="1" applyAlignment="1">
      <alignment horizontal="center"/>
    </xf>
    <xf numFmtId="169" fontId="3" fillId="13" borderId="81" xfId="0" applyNumberFormat="1" applyFont="1" applyFill="1" applyBorder="1" applyAlignment="1">
      <alignment horizontal="center"/>
    </xf>
    <xf numFmtId="0" fontId="3" fillId="9" borderId="74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/>
    </xf>
    <xf numFmtId="0" fontId="3" fillId="0" borderId="72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0" fontId="0" fillId="0" borderId="94" xfId="0" applyBorder="1" applyAlignment="1">
      <alignment horizontal="center"/>
    </xf>
    <xf numFmtId="167" fontId="3" fillId="9" borderId="81" xfId="0" applyNumberFormat="1" applyFont="1" applyFill="1" applyBorder="1" applyAlignment="1">
      <alignment horizontal="center"/>
    </xf>
    <xf numFmtId="167" fontId="3" fillId="9" borderId="84" xfId="0" applyNumberFormat="1" applyFont="1" applyFill="1" applyBorder="1" applyAlignment="1">
      <alignment horizontal="center"/>
    </xf>
    <xf numFmtId="167" fontId="3" fillId="0" borderId="94" xfId="0" applyNumberFormat="1" applyFont="1" applyBorder="1" applyAlignment="1">
      <alignment horizontal="center"/>
    </xf>
    <xf numFmtId="167" fontId="3" fillId="13" borderId="81" xfId="0" applyNumberFormat="1" applyFont="1" applyFill="1" applyBorder="1" applyAlignment="1">
      <alignment horizontal="center"/>
    </xf>
    <xf numFmtId="167" fontId="3" fillId="13" borderId="84" xfId="0" applyNumberFormat="1" applyFont="1" applyFill="1" applyBorder="1" applyAlignment="1">
      <alignment horizontal="center"/>
    </xf>
    <xf numFmtId="0" fontId="0" fillId="14" borderId="71" xfId="0" applyFill="1" applyBorder="1" applyAlignment="1">
      <alignment horizontal="center"/>
    </xf>
    <xf numFmtId="167" fontId="3" fillId="14" borderId="14" xfId="0" applyNumberFormat="1" applyFont="1" applyFill="1" applyBorder="1" applyAlignment="1">
      <alignment horizontal="center"/>
    </xf>
    <xf numFmtId="167" fontId="3" fillId="14" borderId="71" xfId="0" applyNumberFormat="1" applyFont="1" applyFill="1" applyBorder="1" applyAlignment="1">
      <alignment horizontal="center"/>
    </xf>
    <xf numFmtId="168" fontId="3" fillId="14" borderId="14" xfId="0" applyNumberFormat="1" applyFont="1" applyFill="1" applyBorder="1" applyAlignment="1">
      <alignment horizontal="center"/>
    </xf>
    <xf numFmtId="168" fontId="3" fillId="14" borderId="71" xfId="0" applyNumberFormat="1" applyFont="1" applyFill="1" applyBorder="1" applyAlignment="1">
      <alignment horizontal="center"/>
    </xf>
    <xf numFmtId="167" fontId="3" fillId="14" borderId="78" xfId="0" applyNumberFormat="1" applyFont="1" applyFill="1" applyBorder="1" applyAlignment="1">
      <alignment horizontal="center"/>
    </xf>
    <xf numFmtId="167" fontId="3" fillId="14" borderId="79" xfId="0" applyNumberFormat="1" applyFont="1" applyFill="1" applyBorder="1" applyAlignment="1">
      <alignment horizontal="center"/>
    </xf>
    <xf numFmtId="168" fontId="3" fillId="14" borderId="95" xfId="0" applyNumberFormat="1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168" fontId="3" fillId="0" borderId="78" xfId="0" applyNumberFormat="1" applyFont="1" applyFill="1" applyBorder="1" applyAlignment="1">
      <alignment horizontal="center"/>
    </xf>
    <xf numFmtId="0" fontId="3" fillId="9" borderId="57" xfId="0" applyFont="1" applyFill="1" applyBorder="1" applyAlignment="1">
      <alignment horizontal="center"/>
    </xf>
    <xf numFmtId="167" fontId="0" fillId="0" borderId="71" xfId="0" applyNumberFormat="1" applyBorder="1" applyAlignment="1">
      <alignment horizontal="center"/>
    </xf>
    <xf numFmtId="167" fontId="0" fillId="0" borderId="84" xfId="0" applyNumberFormat="1" applyBorder="1" applyAlignment="1">
      <alignment horizontal="center"/>
    </xf>
    <xf numFmtId="167" fontId="0" fillId="11" borderId="71" xfId="0" applyNumberFormat="1" applyFill="1" applyBorder="1" applyAlignment="1">
      <alignment horizontal="center"/>
    </xf>
    <xf numFmtId="0" fontId="3" fillId="11" borderId="100" xfId="0" applyFont="1" applyFill="1" applyBorder="1" applyAlignment="1">
      <alignment horizontal="center" vertical="center"/>
    </xf>
    <xf numFmtId="0" fontId="0" fillId="11" borderId="86" xfId="0" applyFill="1" applyBorder="1" applyAlignment="1">
      <alignment horizontal="center" vertical="center"/>
    </xf>
    <xf numFmtId="0" fontId="0" fillId="11" borderId="14" xfId="0" applyFill="1" applyBorder="1" applyAlignment="1">
      <alignment horizontal="left"/>
    </xf>
    <xf numFmtId="168" fontId="0" fillId="11" borderId="57" xfId="0" applyNumberFormat="1" applyFill="1" applyBorder="1" applyAlignment="1">
      <alignment horizontal="center"/>
    </xf>
    <xf numFmtId="0" fontId="3" fillId="11" borderId="69" xfId="0" applyFont="1" applyFill="1" applyBorder="1" applyAlignment="1">
      <alignment horizontal="center" vertical="center"/>
    </xf>
    <xf numFmtId="0" fontId="3" fillId="11" borderId="99" xfId="0" applyFont="1" applyFill="1" applyBorder="1" applyAlignment="1">
      <alignment horizontal="center" vertical="center"/>
    </xf>
    <xf numFmtId="0" fontId="3" fillId="11" borderId="74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 vertical="center"/>
    </xf>
    <xf numFmtId="0" fontId="3" fillId="11" borderId="59" xfId="0" applyFont="1" applyFill="1" applyBorder="1" applyAlignment="1">
      <alignment horizontal="center" vertical="center"/>
    </xf>
    <xf numFmtId="167" fontId="3" fillId="11" borderId="79" xfId="0" applyNumberFormat="1" applyFont="1" applyFill="1" applyBorder="1" applyAlignment="1">
      <alignment horizontal="center"/>
    </xf>
    <xf numFmtId="0" fontId="0" fillId="11" borderId="86" xfId="0" applyFill="1" applyBorder="1"/>
    <xf numFmtId="0" fontId="0" fillId="11" borderId="57" xfId="0" applyFill="1" applyBorder="1" applyAlignment="1"/>
    <xf numFmtId="0" fontId="0" fillId="11" borderId="59" xfId="0" applyFill="1" applyBorder="1" applyAlignment="1"/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left" vertical="center" wrapText="1"/>
    </xf>
    <xf numFmtId="168" fontId="0" fillId="0" borderId="81" xfId="0" applyNumberForma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67" fontId="0" fillId="0" borderId="84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68" fontId="0" fillId="0" borderId="14" xfId="0" applyNumberFormat="1" applyBorder="1" applyAlignment="1">
      <alignment horizontal="center" vertical="center"/>
    </xf>
    <xf numFmtId="167" fontId="0" fillId="0" borderId="71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3" fillId="9" borderId="75" xfId="0" applyFont="1" applyFill="1" applyBorder="1" applyAlignment="1">
      <alignment horizontal="center" vertical="center"/>
    </xf>
    <xf numFmtId="0" fontId="0" fillId="9" borderId="76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167" fontId="3" fillId="9" borderId="79" xfId="0" applyNumberFormat="1" applyFont="1" applyFill="1" applyBorder="1" applyAlignment="1">
      <alignment horizontal="center" vertical="center"/>
    </xf>
    <xf numFmtId="0" fontId="3" fillId="11" borderId="57" xfId="0" applyFont="1" applyFill="1" applyBorder="1" applyAlignment="1"/>
    <xf numFmtId="0" fontId="3" fillId="0" borderId="0" xfId="0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8" fontId="3" fillId="14" borderId="96" xfId="0" applyNumberFormat="1" applyFont="1" applyFill="1" applyBorder="1" applyAlignment="1">
      <alignment horizontal="center"/>
    </xf>
    <xf numFmtId="0" fontId="3" fillId="0" borderId="71" xfId="0" applyFont="1" applyFill="1" applyBorder="1" applyAlignment="1">
      <alignment horizontal="center"/>
    </xf>
    <xf numFmtId="168" fontId="3" fillId="0" borderId="79" xfId="0" applyNumberFormat="1" applyFont="1" applyFill="1" applyBorder="1" applyAlignment="1">
      <alignment horizontal="center"/>
    </xf>
    <xf numFmtId="0" fontId="0" fillId="15" borderId="14" xfId="0" applyFill="1" applyBorder="1"/>
    <xf numFmtId="0" fontId="0" fillId="15" borderId="14" xfId="0" applyFill="1" applyBorder="1" applyAlignment="1">
      <alignment horizontal="center"/>
    </xf>
    <xf numFmtId="0" fontId="0" fillId="15" borderId="55" xfId="0" applyFill="1" applyBorder="1" applyAlignment="1">
      <alignment horizontal="center"/>
    </xf>
    <xf numFmtId="0" fontId="0" fillId="15" borderId="57" xfId="0" applyFill="1" applyBorder="1" applyAlignment="1">
      <alignment horizontal="center"/>
    </xf>
    <xf numFmtId="0" fontId="0" fillId="15" borderId="59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82" xfId="0" applyFill="1" applyBorder="1" applyAlignment="1">
      <alignment horizontal="center"/>
    </xf>
    <xf numFmtId="0" fontId="0" fillId="15" borderId="83" xfId="0" applyFill="1" applyBorder="1" applyAlignment="1">
      <alignment horizontal="center"/>
    </xf>
    <xf numFmtId="2" fontId="11" fillId="15" borderId="14" xfId="0" applyNumberFormat="1" applyFont="1" applyFill="1" applyBorder="1" applyAlignment="1">
      <alignment horizontal="center"/>
    </xf>
    <xf numFmtId="2" fontId="0" fillId="15" borderId="14" xfId="0" applyNumberFormat="1" applyFill="1" applyBorder="1" applyAlignment="1">
      <alignment horizontal="center"/>
    </xf>
    <xf numFmtId="0" fontId="0" fillId="15" borderId="14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168" fontId="3" fillId="0" borderId="25" xfId="0" applyNumberFormat="1" applyFont="1" applyFill="1" applyBorder="1" applyAlignment="1">
      <alignment horizontal="center"/>
    </xf>
    <xf numFmtId="0" fontId="0" fillId="16" borderId="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43</xdr:row>
      <xdr:rowOff>108857</xdr:rowOff>
    </xdr:from>
    <xdr:to>
      <xdr:col>1</xdr:col>
      <xdr:colOff>2707821</xdr:colOff>
      <xdr:row>43</xdr:row>
      <xdr:rowOff>756711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2342928"/>
          <a:ext cx="2571749" cy="647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22</xdr:row>
      <xdr:rowOff>31749</xdr:rowOff>
    </xdr:from>
    <xdr:to>
      <xdr:col>8</xdr:col>
      <xdr:colOff>176464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939424"/>
          <a:ext cx="5950239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view="pageBreakPreview" topLeftCell="A169" zoomScale="85" zoomScaleNormal="90" zoomScaleSheetLayoutView="85" workbookViewId="0">
      <selection activeCell="F176" sqref="F176"/>
    </sheetView>
  </sheetViews>
  <sheetFormatPr defaultRowHeight="15" outlineLevelRow="1" x14ac:dyDescent="0.25"/>
  <cols>
    <col min="1" max="1" width="9.140625" style="130" customWidth="1"/>
    <col min="2" max="2" width="11.5703125" style="130" customWidth="1"/>
    <col min="3" max="3" width="70.85546875" style="130" customWidth="1"/>
    <col min="4" max="4" width="13.140625" style="130" bestFit="1" customWidth="1"/>
    <col min="5" max="5" width="17.140625" style="130" bestFit="1" customWidth="1"/>
    <col min="6" max="6" width="16.42578125" style="142" bestFit="1" customWidth="1"/>
    <col min="7" max="7" width="15" style="142" bestFit="1" customWidth="1"/>
    <col min="8" max="8" width="15.28515625" style="130" bestFit="1" customWidth="1"/>
    <col min="9" max="9" width="9.140625" style="130"/>
    <col min="10" max="10" width="86.28515625" style="130" bestFit="1" customWidth="1"/>
    <col min="11" max="16384" width="9.140625" style="130"/>
  </cols>
  <sheetData>
    <row r="1" spans="1:11" ht="99.95" customHeight="1" x14ac:dyDescent="0.25">
      <c r="A1" s="337"/>
      <c r="B1" s="338"/>
      <c r="C1" s="338"/>
      <c r="D1" s="338"/>
      <c r="E1" s="338"/>
      <c r="F1" s="338"/>
      <c r="G1" s="338"/>
      <c r="H1" s="339"/>
    </row>
    <row r="2" spans="1:11" ht="24" customHeight="1" x14ac:dyDescent="0.25">
      <c r="A2" s="341" t="s">
        <v>51</v>
      </c>
      <c r="B2" s="342"/>
      <c r="C2" s="342"/>
      <c r="D2" s="342"/>
      <c r="E2" s="342"/>
      <c r="F2" s="342"/>
      <c r="G2" s="342"/>
      <c r="H2" s="343"/>
    </row>
    <row r="3" spans="1:11" x14ac:dyDescent="0.25">
      <c r="A3" s="198"/>
      <c r="B3" s="340"/>
      <c r="C3" s="340"/>
      <c r="D3" s="340"/>
      <c r="E3" s="340"/>
      <c r="F3" s="340"/>
      <c r="G3" s="344" t="s">
        <v>15</v>
      </c>
      <c r="H3" s="199" t="s">
        <v>16</v>
      </c>
    </row>
    <row r="4" spans="1:11" x14ac:dyDescent="0.25">
      <c r="A4" s="198" t="s">
        <v>12</v>
      </c>
      <c r="B4" s="340"/>
      <c r="C4" s="340"/>
      <c r="D4" s="340"/>
      <c r="E4" s="340"/>
      <c r="F4" s="340"/>
      <c r="G4" s="345"/>
      <c r="H4" s="200">
        <v>43148</v>
      </c>
    </row>
    <row r="5" spans="1:11" x14ac:dyDescent="0.25">
      <c r="A5" s="198" t="s">
        <v>13</v>
      </c>
      <c r="B5" s="340"/>
      <c r="C5" s="340"/>
      <c r="D5" s="340"/>
      <c r="E5" s="340"/>
      <c r="F5" s="340"/>
      <c r="G5" s="346">
        <f>BDI!I3</f>
        <v>0.31126118815198645</v>
      </c>
      <c r="H5" s="199" t="s">
        <v>17</v>
      </c>
    </row>
    <row r="6" spans="1:11" x14ac:dyDescent="0.25">
      <c r="A6" s="198" t="s">
        <v>14</v>
      </c>
      <c r="B6" s="340"/>
      <c r="C6" s="340"/>
      <c r="D6" s="340"/>
      <c r="E6" s="340"/>
      <c r="F6" s="340"/>
      <c r="G6" s="347"/>
      <c r="H6" s="201"/>
    </row>
    <row r="7" spans="1:11" ht="30" x14ac:dyDescent="0.25">
      <c r="A7" s="202" t="s">
        <v>0</v>
      </c>
      <c r="B7" s="202" t="s">
        <v>1</v>
      </c>
      <c r="C7" s="202" t="s">
        <v>2</v>
      </c>
      <c r="D7" s="202" t="s">
        <v>237</v>
      </c>
      <c r="E7" s="202" t="s">
        <v>3</v>
      </c>
      <c r="F7" s="203" t="s">
        <v>238</v>
      </c>
      <c r="G7" s="203" t="s">
        <v>239</v>
      </c>
      <c r="H7" s="204" t="s">
        <v>240</v>
      </c>
      <c r="I7" s="205"/>
    </row>
    <row r="8" spans="1:11" x14ac:dyDescent="0.25">
      <c r="A8" s="206">
        <v>1</v>
      </c>
      <c r="B8" s="207"/>
      <c r="C8" s="208" t="s">
        <v>5</v>
      </c>
      <c r="D8" s="209"/>
      <c r="E8" s="209"/>
      <c r="F8" s="209" t="s">
        <v>50</v>
      </c>
      <c r="G8" s="210">
        <f>G9</f>
        <v>0</v>
      </c>
      <c r="H8" s="210">
        <f>H9</f>
        <v>0</v>
      </c>
    </row>
    <row r="9" spans="1:11" ht="15.75" outlineLevel="1" x14ac:dyDescent="0.25">
      <c r="A9" s="211" t="s">
        <v>4</v>
      </c>
      <c r="B9" s="211" t="s">
        <v>416</v>
      </c>
      <c r="C9" s="212" t="s">
        <v>57</v>
      </c>
      <c r="D9" s="213" t="s">
        <v>22</v>
      </c>
      <c r="E9" s="214">
        <v>1</v>
      </c>
      <c r="F9" s="215">
        <f>'1 - Adminitração Local'!J13</f>
        <v>0</v>
      </c>
      <c r="G9" s="216">
        <f>F9*(1+$G$5)</f>
        <v>0</v>
      </c>
      <c r="H9" s="215">
        <f>G9*E9</f>
        <v>0</v>
      </c>
    </row>
    <row r="10" spans="1:11" x14ac:dyDescent="0.25">
      <c r="A10" s="206">
        <v>2</v>
      </c>
      <c r="B10" s="207"/>
      <c r="C10" s="208" t="s">
        <v>207</v>
      </c>
      <c r="D10" s="209"/>
      <c r="E10" s="209"/>
      <c r="F10" s="209" t="s">
        <v>50</v>
      </c>
      <c r="G10" s="210" t="e">
        <f>G11</f>
        <v>#DIV/0!</v>
      </c>
      <c r="H10" s="210" t="e">
        <f>H11</f>
        <v>#DIV/0!</v>
      </c>
    </row>
    <row r="11" spans="1:11" ht="15.75" outlineLevel="1" x14ac:dyDescent="0.25">
      <c r="A11" s="211" t="s">
        <v>353</v>
      </c>
      <c r="B11" s="211" t="s">
        <v>417</v>
      </c>
      <c r="C11" s="217" t="s">
        <v>207</v>
      </c>
      <c r="D11" s="213" t="s">
        <v>22</v>
      </c>
      <c r="E11" s="214">
        <v>1</v>
      </c>
      <c r="F11" s="215" t="e">
        <f>'2 - Mobilização_Desmobilização'!K43</f>
        <v>#DIV/0!</v>
      </c>
      <c r="G11" s="216" t="e">
        <f>F11*(1+$G$5)</f>
        <v>#DIV/0!</v>
      </c>
      <c r="H11" s="215" t="e">
        <f>G11*E11</f>
        <v>#DIV/0!</v>
      </c>
    </row>
    <row r="12" spans="1:11" x14ac:dyDescent="0.25">
      <c r="A12" s="206">
        <v>3</v>
      </c>
      <c r="B12" s="207"/>
      <c r="C12" s="208" t="s">
        <v>6</v>
      </c>
      <c r="D12" s="209"/>
      <c r="E12" s="209"/>
      <c r="F12" s="209" t="s">
        <v>50</v>
      </c>
      <c r="G12" s="218">
        <f>SUM(G13:G25)</f>
        <v>5351.8469763829262</v>
      </c>
      <c r="H12" s="218">
        <f>SUM(H13:H25)</f>
        <v>0</v>
      </c>
    </row>
    <row r="13" spans="1:11" ht="23.25" customHeight="1" outlineLevel="1" x14ac:dyDescent="0.25">
      <c r="A13" s="219" t="s">
        <v>9</v>
      </c>
      <c r="B13" s="220" t="s">
        <v>53</v>
      </c>
      <c r="C13" s="217" t="s">
        <v>72</v>
      </c>
      <c r="D13" s="213" t="s">
        <v>19</v>
      </c>
      <c r="E13" s="214">
        <f>'3 - Serviço Preliminar'!K8</f>
        <v>0</v>
      </c>
      <c r="F13" s="334">
        <v>417.99</v>
      </c>
      <c r="G13" s="216">
        <f>F13*(1+$G$5)</f>
        <v>548.09406403564878</v>
      </c>
      <c r="H13" s="215">
        <f>G13*E13</f>
        <v>0</v>
      </c>
    </row>
    <row r="14" spans="1:11" ht="20.25" customHeight="1" outlineLevel="1" x14ac:dyDescent="0.25">
      <c r="A14" s="219" t="s">
        <v>470</v>
      </c>
      <c r="B14" s="220" t="s">
        <v>73</v>
      </c>
      <c r="C14" s="217" t="s">
        <v>74</v>
      </c>
      <c r="D14" s="213" t="s">
        <v>19</v>
      </c>
      <c r="E14" s="214">
        <f>'3 - Serviço Preliminar'!K9</f>
        <v>0</v>
      </c>
      <c r="F14" s="334">
        <v>1.0900000000000001</v>
      </c>
      <c r="G14" s="216">
        <f t="shared" ref="G14:G25" si="0">F14*(1+$G$5)</f>
        <v>1.4292746950856654</v>
      </c>
      <c r="H14" s="215">
        <f t="shared" ref="H14:H25" si="1">G14*E14</f>
        <v>0</v>
      </c>
    </row>
    <row r="15" spans="1:11" s="225" customFormat="1" ht="30" outlineLevel="1" x14ac:dyDescent="0.25">
      <c r="A15" s="219" t="s">
        <v>10</v>
      </c>
      <c r="B15" s="221">
        <v>73672</v>
      </c>
      <c r="C15" s="222" t="s">
        <v>593</v>
      </c>
      <c r="D15" s="223" t="s">
        <v>19</v>
      </c>
      <c r="E15" s="214">
        <f>'3 - Serviço Preliminar'!K10</f>
        <v>0</v>
      </c>
      <c r="F15" s="335">
        <v>0.32</v>
      </c>
      <c r="G15" s="216">
        <f t="shared" ref="G15" si="2">F15*(1+$G$5)</f>
        <v>0.4196035802086357</v>
      </c>
      <c r="H15" s="215">
        <f t="shared" ref="H15" si="3">G15*E15</f>
        <v>0</v>
      </c>
      <c r="I15" s="197"/>
      <c r="J15" s="197"/>
      <c r="K15" s="224"/>
    </row>
    <row r="16" spans="1:11" ht="30" outlineLevel="1" x14ac:dyDescent="0.25">
      <c r="A16" s="219" t="s">
        <v>8</v>
      </c>
      <c r="B16" s="220">
        <v>93207</v>
      </c>
      <c r="C16" s="217" t="s">
        <v>80</v>
      </c>
      <c r="D16" s="213" t="s">
        <v>19</v>
      </c>
      <c r="E16" s="214">
        <f>'3 - Serviço Preliminar'!K11</f>
        <v>0</v>
      </c>
      <c r="F16" s="334">
        <v>586.1</v>
      </c>
      <c r="G16" s="216">
        <f t="shared" si="0"/>
        <v>768.53018237587924</v>
      </c>
      <c r="H16" s="215">
        <f t="shared" si="1"/>
        <v>0</v>
      </c>
      <c r="I16" s="225"/>
      <c r="J16" s="225"/>
      <c r="K16" s="225"/>
    </row>
    <row r="17" spans="1:8" ht="30" outlineLevel="1" x14ac:dyDescent="0.25">
      <c r="A17" s="219" t="s">
        <v>84</v>
      </c>
      <c r="B17" s="220">
        <v>93208</v>
      </c>
      <c r="C17" s="217" t="s">
        <v>75</v>
      </c>
      <c r="D17" s="213" t="s">
        <v>19</v>
      </c>
      <c r="E17" s="214">
        <f>'3 - Serviço Preliminar'!K12</f>
        <v>0</v>
      </c>
      <c r="F17" s="334">
        <v>439.36</v>
      </c>
      <c r="G17" s="216">
        <f t="shared" si="0"/>
        <v>576.11571562645679</v>
      </c>
      <c r="H17" s="215">
        <f t="shared" si="1"/>
        <v>0</v>
      </c>
    </row>
    <row r="18" spans="1:8" ht="30" outlineLevel="1" x14ac:dyDescent="0.25">
      <c r="A18" s="219" t="s">
        <v>85</v>
      </c>
      <c r="B18" s="220">
        <v>93210</v>
      </c>
      <c r="C18" s="217" t="s">
        <v>76</v>
      </c>
      <c r="D18" s="213" t="s">
        <v>19</v>
      </c>
      <c r="E18" s="214">
        <f>'3 - Serviço Preliminar'!K13</f>
        <v>0</v>
      </c>
      <c r="F18" s="334">
        <v>360.77</v>
      </c>
      <c r="G18" s="216">
        <f t="shared" si="0"/>
        <v>473.06369884959213</v>
      </c>
      <c r="H18" s="215">
        <f t="shared" si="1"/>
        <v>0</v>
      </c>
    </row>
    <row r="19" spans="1:8" ht="30" outlineLevel="1" x14ac:dyDescent="0.25">
      <c r="A19" s="219" t="s">
        <v>89</v>
      </c>
      <c r="B19" s="220">
        <v>93212</v>
      </c>
      <c r="C19" s="217" t="s">
        <v>77</v>
      </c>
      <c r="D19" s="213" t="s">
        <v>19</v>
      </c>
      <c r="E19" s="214">
        <f>'3 - Serviço Preliminar'!K14</f>
        <v>0</v>
      </c>
      <c r="F19" s="334">
        <v>561.74</v>
      </c>
      <c r="G19" s="216">
        <f t="shared" si="0"/>
        <v>736.58785983249686</v>
      </c>
      <c r="H19" s="215">
        <f t="shared" si="1"/>
        <v>0</v>
      </c>
    </row>
    <row r="20" spans="1:8" ht="30" outlineLevel="1" x14ac:dyDescent="0.25">
      <c r="A20" s="219" t="s">
        <v>90</v>
      </c>
      <c r="B20" s="220">
        <v>41598</v>
      </c>
      <c r="C20" s="217" t="s">
        <v>457</v>
      </c>
      <c r="D20" s="213" t="s">
        <v>22</v>
      </c>
      <c r="E20" s="214">
        <f>'3 - Serviço Preliminar'!K15</f>
        <v>0</v>
      </c>
      <c r="F20" s="334">
        <v>1298.51</v>
      </c>
      <c r="G20" s="216">
        <f t="shared" si="0"/>
        <v>1702.685765427236</v>
      </c>
      <c r="H20" s="215">
        <f t="shared" si="1"/>
        <v>0</v>
      </c>
    </row>
    <row r="21" spans="1:8" ht="25.5" customHeight="1" outlineLevel="1" x14ac:dyDescent="0.25">
      <c r="A21" s="219" t="s">
        <v>97</v>
      </c>
      <c r="B21" s="220">
        <v>72897</v>
      </c>
      <c r="C21" s="217" t="s">
        <v>55</v>
      </c>
      <c r="D21" s="213" t="s">
        <v>29</v>
      </c>
      <c r="E21" s="214">
        <f>'3 - Serviço Preliminar'!K16</f>
        <v>0</v>
      </c>
      <c r="F21" s="334">
        <v>17.38</v>
      </c>
      <c r="G21" s="216">
        <f t="shared" si="0"/>
        <v>22.789719450081524</v>
      </c>
      <c r="H21" s="215">
        <f t="shared" si="1"/>
        <v>0</v>
      </c>
    </row>
    <row r="22" spans="1:8" ht="30" outlineLevel="1" x14ac:dyDescent="0.25">
      <c r="A22" s="219" t="s">
        <v>254</v>
      </c>
      <c r="B22" s="220">
        <v>95290</v>
      </c>
      <c r="C22" s="217" t="s">
        <v>78</v>
      </c>
      <c r="D22" s="213" t="s">
        <v>56</v>
      </c>
      <c r="E22" s="214">
        <f>'3 - Serviço Preliminar'!K17</f>
        <v>0</v>
      </c>
      <c r="F22" s="334">
        <v>1.77</v>
      </c>
      <c r="G22" s="216">
        <f t="shared" si="0"/>
        <v>2.3209323030290161</v>
      </c>
      <c r="H22" s="215">
        <f t="shared" si="1"/>
        <v>0</v>
      </c>
    </row>
    <row r="23" spans="1:8" ht="30" outlineLevel="1" x14ac:dyDescent="0.25">
      <c r="A23" s="219" t="s">
        <v>255</v>
      </c>
      <c r="B23" s="220">
        <v>95296</v>
      </c>
      <c r="C23" s="217" t="s">
        <v>79</v>
      </c>
      <c r="D23" s="213" t="s">
        <v>56</v>
      </c>
      <c r="E23" s="214">
        <f>'3 - Serviço Preliminar'!K18</f>
        <v>0</v>
      </c>
      <c r="F23" s="334">
        <v>1.58</v>
      </c>
      <c r="G23" s="216">
        <f t="shared" si="0"/>
        <v>2.0717926772801385</v>
      </c>
      <c r="H23" s="215">
        <f t="shared" si="1"/>
        <v>0</v>
      </c>
    </row>
    <row r="24" spans="1:8" ht="30" outlineLevel="1" x14ac:dyDescent="0.25">
      <c r="A24" s="219" t="s">
        <v>256</v>
      </c>
      <c r="B24" s="220">
        <v>78472</v>
      </c>
      <c r="C24" s="217" t="s">
        <v>40</v>
      </c>
      <c r="D24" s="213" t="s">
        <v>19</v>
      </c>
      <c r="E24" s="214">
        <f>'3 - Serviço Preliminar'!K19</f>
        <v>0</v>
      </c>
      <c r="F24" s="334">
        <v>0.31</v>
      </c>
      <c r="G24" s="216">
        <f t="shared" si="0"/>
        <v>0.40649096832711579</v>
      </c>
      <c r="H24" s="215">
        <f t="shared" si="1"/>
        <v>0</v>
      </c>
    </row>
    <row r="25" spans="1:8" ht="45" outlineLevel="1" x14ac:dyDescent="0.25">
      <c r="A25" s="219" t="s">
        <v>595</v>
      </c>
      <c r="B25" s="226" t="s">
        <v>364</v>
      </c>
      <c r="C25" s="227" t="s">
        <v>458</v>
      </c>
      <c r="D25" s="228" t="s">
        <v>365</v>
      </c>
      <c r="E25" s="214">
        <f>'3 - Serviço Preliminar'!K20</f>
        <v>0</v>
      </c>
      <c r="F25" s="334">
        <v>394.53</v>
      </c>
      <c r="G25" s="216">
        <f t="shared" si="0"/>
        <v>517.33187656160317</v>
      </c>
      <c r="H25" s="215">
        <f t="shared" si="1"/>
        <v>0</v>
      </c>
    </row>
    <row r="26" spans="1:8" x14ac:dyDescent="0.25">
      <c r="A26" s="206">
        <v>4</v>
      </c>
      <c r="B26" s="229"/>
      <c r="C26" s="208" t="s">
        <v>7</v>
      </c>
      <c r="D26" s="209"/>
      <c r="E26" s="209"/>
      <c r="F26" s="209" t="s">
        <v>50</v>
      </c>
      <c r="G26" s="218">
        <f>SUM(G27:G35)</f>
        <v>0</v>
      </c>
      <c r="H26" s="218" t="e">
        <f>SUM(H27:H35)</f>
        <v>#DIV/0!</v>
      </c>
    </row>
    <row r="27" spans="1:8" ht="30" outlineLevel="1" x14ac:dyDescent="0.25">
      <c r="A27" s="219" t="s">
        <v>23</v>
      </c>
      <c r="B27" s="230" t="s">
        <v>87</v>
      </c>
      <c r="C27" s="231" t="s">
        <v>86</v>
      </c>
      <c r="D27" s="213" t="s">
        <v>19</v>
      </c>
      <c r="E27" s="214">
        <f>'4 - Terraplenagem'!O8</f>
        <v>0</v>
      </c>
      <c r="F27" s="216"/>
      <c r="G27" s="216">
        <f t="shared" ref="G27" si="4">F27*(1+$G$5)</f>
        <v>0</v>
      </c>
      <c r="H27" s="215">
        <f>G27*E27</f>
        <v>0</v>
      </c>
    </row>
    <row r="28" spans="1:8" ht="15.75" outlineLevel="1" x14ac:dyDescent="0.25">
      <c r="A28" s="219" t="s">
        <v>24</v>
      </c>
      <c r="B28" s="230" t="s">
        <v>210</v>
      </c>
      <c r="C28" s="231" t="s">
        <v>209</v>
      </c>
      <c r="D28" s="213" t="s">
        <v>19</v>
      </c>
      <c r="E28" s="214" t="e">
        <f>'4 - Terraplenagem'!O9</f>
        <v>#DIV/0!</v>
      </c>
      <c r="F28" s="216"/>
      <c r="G28" s="216">
        <f t="shared" ref="G28:G35" si="5">F28*(1+$G$5)</f>
        <v>0</v>
      </c>
      <c r="H28" s="215" t="e">
        <f t="shared" ref="H28:H35" si="6">G28*E28</f>
        <v>#DIV/0!</v>
      </c>
    </row>
    <row r="29" spans="1:8" ht="15.75" outlineLevel="1" x14ac:dyDescent="0.25">
      <c r="A29" s="219" t="s">
        <v>25</v>
      </c>
      <c r="B29" s="230" t="s">
        <v>212</v>
      </c>
      <c r="C29" s="231" t="s">
        <v>211</v>
      </c>
      <c r="D29" s="213" t="s">
        <v>29</v>
      </c>
      <c r="E29" s="214" t="e">
        <f>'4 - Terraplenagem'!O10</f>
        <v>#DIV/0!</v>
      </c>
      <c r="F29" s="216"/>
      <c r="G29" s="216">
        <f t="shared" si="5"/>
        <v>0</v>
      </c>
      <c r="H29" s="215" t="e">
        <f t="shared" si="6"/>
        <v>#DIV/0!</v>
      </c>
    </row>
    <row r="30" spans="1:8" ht="30" outlineLevel="1" x14ac:dyDescent="0.25">
      <c r="A30" s="219" t="s">
        <v>26</v>
      </c>
      <c r="B30" s="220">
        <v>95290</v>
      </c>
      <c r="C30" s="231" t="s">
        <v>78</v>
      </c>
      <c r="D30" s="213" t="s">
        <v>56</v>
      </c>
      <c r="E30" s="214">
        <f>'4 - Terraplenagem'!O11</f>
        <v>0</v>
      </c>
      <c r="F30" s="216"/>
      <c r="G30" s="216">
        <f t="shared" si="5"/>
        <v>0</v>
      </c>
      <c r="H30" s="215">
        <f t="shared" si="6"/>
        <v>0</v>
      </c>
    </row>
    <row r="31" spans="1:8" ht="45" outlineLevel="1" x14ac:dyDescent="0.25">
      <c r="A31" s="219" t="s">
        <v>27</v>
      </c>
      <c r="B31" s="230" t="s">
        <v>88</v>
      </c>
      <c r="C31" s="231" t="s">
        <v>615</v>
      </c>
      <c r="D31" s="213" t="s">
        <v>29</v>
      </c>
      <c r="E31" s="214">
        <f>'4 - Terraplenagem'!O12</f>
        <v>0</v>
      </c>
      <c r="F31" s="216"/>
      <c r="G31" s="216">
        <f t="shared" si="5"/>
        <v>0</v>
      </c>
      <c r="H31" s="215">
        <f t="shared" si="6"/>
        <v>0</v>
      </c>
    </row>
    <row r="32" spans="1:8" ht="45" outlineLevel="1" x14ac:dyDescent="0.25">
      <c r="A32" s="219" t="s">
        <v>28</v>
      </c>
      <c r="B32" s="230" t="s">
        <v>88</v>
      </c>
      <c r="C32" s="231" t="s">
        <v>614</v>
      </c>
      <c r="D32" s="213" t="s">
        <v>29</v>
      </c>
      <c r="E32" s="214">
        <f>'4 - Terraplenagem'!O13</f>
        <v>0</v>
      </c>
      <c r="F32" s="216"/>
      <c r="G32" s="216">
        <f t="shared" si="5"/>
        <v>0</v>
      </c>
      <c r="H32" s="215">
        <f t="shared" si="6"/>
        <v>0</v>
      </c>
    </row>
    <row r="33" spans="1:11" s="134" customFormat="1" ht="30" outlineLevel="1" x14ac:dyDescent="0.25">
      <c r="A33" s="219" t="s">
        <v>52</v>
      </c>
      <c r="B33" s="220" t="s">
        <v>82</v>
      </c>
      <c r="C33" s="232" t="s">
        <v>81</v>
      </c>
      <c r="D33" s="213" t="s">
        <v>29</v>
      </c>
      <c r="E33" s="214">
        <f>'4 - Terraplenagem'!O14</f>
        <v>0</v>
      </c>
      <c r="F33" s="216"/>
      <c r="G33" s="216">
        <f t="shared" si="5"/>
        <v>0</v>
      </c>
      <c r="H33" s="215">
        <f t="shared" si="6"/>
        <v>0</v>
      </c>
      <c r="I33" s="130"/>
      <c r="J33" s="130" t="s">
        <v>357</v>
      </c>
      <c r="K33" s="130"/>
    </row>
    <row r="34" spans="1:11" s="134" customFormat="1" ht="30" outlineLevel="1" x14ac:dyDescent="0.25">
      <c r="A34" s="219" t="s">
        <v>91</v>
      </c>
      <c r="B34" s="220" t="s">
        <v>54</v>
      </c>
      <c r="C34" s="232" t="s">
        <v>18</v>
      </c>
      <c r="D34" s="213" t="s">
        <v>19</v>
      </c>
      <c r="E34" s="214">
        <f>'4 - Terraplenagem'!O15</f>
        <v>0</v>
      </c>
      <c r="F34" s="216"/>
      <c r="G34" s="216">
        <f t="shared" si="5"/>
        <v>0</v>
      </c>
      <c r="H34" s="215">
        <f t="shared" si="6"/>
        <v>0</v>
      </c>
    </row>
    <row r="35" spans="1:11" ht="15.75" outlineLevel="1" x14ac:dyDescent="0.25">
      <c r="A35" s="219" t="s">
        <v>242</v>
      </c>
      <c r="B35" s="220">
        <v>79472</v>
      </c>
      <c r="C35" s="217" t="s">
        <v>83</v>
      </c>
      <c r="D35" s="213" t="s">
        <v>19</v>
      </c>
      <c r="E35" s="214">
        <f>'4 - Terraplenagem'!O16</f>
        <v>0</v>
      </c>
      <c r="F35" s="216"/>
      <c r="G35" s="216">
        <f t="shared" si="5"/>
        <v>0</v>
      </c>
      <c r="H35" s="215">
        <f t="shared" si="6"/>
        <v>0</v>
      </c>
      <c r="I35" s="134"/>
      <c r="J35" s="134"/>
      <c r="K35" s="134"/>
    </row>
    <row r="36" spans="1:11" x14ac:dyDescent="0.25">
      <c r="A36" s="206">
        <v>5</v>
      </c>
      <c r="B36" s="233"/>
      <c r="C36" s="208" t="s">
        <v>20</v>
      </c>
      <c r="D36" s="209"/>
      <c r="E36" s="209"/>
      <c r="F36" s="209" t="s">
        <v>50</v>
      </c>
      <c r="G36" s="218">
        <f>SUM(G37:G45)</f>
        <v>0</v>
      </c>
      <c r="H36" s="218">
        <f>SUM(H37:H45)</f>
        <v>0</v>
      </c>
    </row>
    <row r="37" spans="1:11" ht="15.75" outlineLevel="1" x14ac:dyDescent="0.25">
      <c r="A37" s="234" t="s">
        <v>31</v>
      </c>
      <c r="B37" s="234">
        <v>72961</v>
      </c>
      <c r="C37" s="235" t="s">
        <v>93</v>
      </c>
      <c r="D37" s="228" t="s">
        <v>19</v>
      </c>
      <c r="E37" s="236">
        <f>'5 - Pavimentação'!I8</f>
        <v>0</v>
      </c>
      <c r="F37" s="237"/>
      <c r="G37" s="216">
        <f t="shared" ref="G37" si="7">F37*(1+$G$5)</f>
        <v>0</v>
      </c>
      <c r="H37" s="215">
        <f>G37*E37</f>
        <v>0</v>
      </c>
    </row>
    <row r="38" spans="1:11" ht="43.5" customHeight="1" outlineLevel="1" x14ac:dyDescent="0.25">
      <c r="A38" s="234" t="s">
        <v>32</v>
      </c>
      <c r="B38" s="211">
        <v>96387</v>
      </c>
      <c r="C38" s="217" t="s">
        <v>92</v>
      </c>
      <c r="D38" s="213" t="s">
        <v>29</v>
      </c>
      <c r="E38" s="236">
        <f>'5 - Pavimentação'!I9+'5 - Pavimentação'!I10</f>
        <v>0</v>
      </c>
      <c r="F38" s="238"/>
      <c r="G38" s="216">
        <f t="shared" ref="G38:G45" si="8">F38*(1+$G$5)</f>
        <v>0</v>
      </c>
      <c r="H38" s="215">
        <f t="shared" ref="H38:H45" si="9">G38*E38</f>
        <v>0</v>
      </c>
    </row>
    <row r="39" spans="1:11" ht="36.75" customHeight="1" outlineLevel="1" x14ac:dyDescent="0.25">
      <c r="A39" s="234" t="s">
        <v>33</v>
      </c>
      <c r="B39" s="211">
        <v>96401</v>
      </c>
      <c r="C39" s="239" t="s">
        <v>94</v>
      </c>
      <c r="D39" s="213" t="s">
        <v>19</v>
      </c>
      <c r="E39" s="236">
        <f>'5 - Pavimentação'!I11</f>
        <v>0</v>
      </c>
      <c r="F39" s="240"/>
      <c r="G39" s="216">
        <f t="shared" si="8"/>
        <v>0</v>
      </c>
      <c r="H39" s="215">
        <f t="shared" si="9"/>
        <v>0</v>
      </c>
    </row>
    <row r="40" spans="1:11" ht="30" outlineLevel="1" x14ac:dyDescent="0.25">
      <c r="A40" s="234" t="s">
        <v>34</v>
      </c>
      <c r="B40" s="234">
        <v>97807</v>
      </c>
      <c r="C40" s="239" t="s">
        <v>456</v>
      </c>
      <c r="D40" s="213" t="s">
        <v>19</v>
      </c>
      <c r="E40" s="236">
        <f>'5 - Pavimentação'!I12</f>
        <v>0</v>
      </c>
      <c r="F40" s="240"/>
      <c r="G40" s="216">
        <f t="shared" si="8"/>
        <v>0</v>
      </c>
      <c r="H40" s="215">
        <f t="shared" si="9"/>
        <v>0</v>
      </c>
    </row>
    <row r="41" spans="1:11" ht="15.75" outlineLevel="1" x14ac:dyDescent="0.25">
      <c r="A41" s="234" t="s">
        <v>35</v>
      </c>
      <c r="B41" s="241" t="s">
        <v>363</v>
      </c>
      <c r="C41" s="227" t="s">
        <v>208</v>
      </c>
      <c r="D41" s="228" t="s">
        <v>29</v>
      </c>
      <c r="E41" s="236">
        <f>'5 - Pavimentação'!I13</f>
        <v>0</v>
      </c>
      <c r="F41" s="240"/>
      <c r="G41" s="216">
        <f t="shared" si="8"/>
        <v>0</v>
      </c>
      <c r="H41" s="215">
        <f t="shared" si="9"/>
        <v>0</v>
      </c>
    </row>
    <row r="42" spans="1:11" ht="15.75" outlineLevel="1" x14ac:dyDescent="0.25">
      <c r="A42" s="234" t="s">
        <v>36</v>
      </c>
      <c r="B42" s="242" t="s">
        <v>361</v>
      </c>
      <c r="C42" s="243" t="s">
        <v>362</v>
      </c>
      <c r="D42" s="228" t="s">
        <v>19</v>
      </c>
      <c r="E42" s="236">
        <f>'5 - Pavimentação'!I14</f>
        <v>0</v>
      </c>
      <c r="F42" s="240"/>
      <c r="G42" s="216">
        <f t="shared" si="8"/>
        <v>0</v>
      </c>
      <c r="H42" s="215">
        <f t="shared" si="9"/>
        <v>0</v>
      </c>
    </row>
    <row r="43" spans="1:11" ht="15.75" outlineLevel="1" x14ac:dyDescent="0.25">
      <c r="A43" s="234" t="s">
        <v>37</v>
      </c>
      <c r="B43" s="244" t="s">
        <v>58</v>
      </c>
      <c r="C43" s="245" t="s">
        <v>21</v>
      </c>
      <c r="D43" s="213" t="s">
        <v>22</v>
      </c>
      <c r="E43" s="236">
        <f>'5 - Pavimentação'!I15</f>
        <v>0</v>
      </c>
      <c r="F43" s="240"/>
      <c r="G43" s="216">
        <f t="shared" si="8"/>
        <v>0</v>
      </c>
      <c r="H43" s="215">
        <f t="shared" si="9"/>
        <v>0</v>
      </c>
    </row>
    <row r="44" spans="1:11" ht="15.75" outlineLevel="1" x14ac:dyDescent="0.25">
      <c r="A44" s="234" t="s">
        <v>257</v>
      </c>
      <c r="B44" s="244" t="s">
        <v>59</v>
      </c>
      <c r="C44" s="245" t="s">
        <v>95</v>
      </c>
      <c r="D44" s="213" t="s">
        <v>22</v>
      </c>
      <c r="E44" s="236">
        <f>'5 - Pavimentação'!I16</f>
        <v>0</v>
      </c>
      <c r="F44" s="240"/>
      <c r="G44" s="216">
        <f t="shared" si="8"/>
        <v>0</v>
      </c>
      <c r="H44" s="215">
        <f t="shared" si="9"/>
        <v>0</v>
      </c>
    </row>
    <row r="45" spans="1:11" ht="15.75" outlineLevel="1" x14ac:dyDescent="0.25">
      <c r="A45" s="234" t="s">
        <v>258</v>
      </c>
      <c r="B45" s="244" t="s">
        <v>60</v>
      </c>
      <c r="C45" s="245" t="s">
        <v>96</v>
      </c>
      <c r="D45" s="213" t="s">
        <v>22</v>
      </c>
      <c r="E45" s="236">
        <f>'5 - Pavimentação'!I17</f>
        <v>0</v>
      </c>
      <c r="F45" s="240"/>
      <c r="G45" s="216">
        <f t="shared" si="8"/>
        <v>0</v>
      </c>
      <c r="H45" s="215">
        <f t="shared" si="9"/>
        <v>0</v>
      </c>
    </row>
    <row r="46" spans="1:11" x14ac:dyDescent="0.25">
      <c r="A46" s="246">
        <v>6</v>
      </c>
      <c r="B46" s="247"/>
      <c r="C46" s="208" t="s">
        <v>30</v>
      </c>
      <c r="D46" s="209"/>
      <c r="E46" s="209"/>
      <c r="F46" s="209" t="s">
        <v>50</v>
      </c>
      <c r="G46" s="218">
        <f>SUM(G47:G60)</f>
        <v>0</v>
      </c>
      <c r="H46" s="218">
        <f>SUM(H47:H60)</f>
        <v>0</v>
      </c>
    </row>
    <row r="47" spans="1:11" ht="30" outlineLevel="1" x14ac:dyDescent="0.25">
      <c r="A47" s="248" t="s">
        <v>48</v>
      </c>
      <c r="B47" s="249">
        <v>95302</v>
      </c>
      <c r="C47" s="250" t="s">
        <v>98</v>
      </c>
      <c r="D47" s="249" t="s">
        <v>38</v>
      </c>
      <c r="E47" s="251">
        <f>'6 - Transporte'!E8</f>
        <v>0</v>
      </c>
      <c r="F47" s="251"/>
      <c r="G47" s="216">
        <f>F47*(1+$G$5)</f>
        <v>0</v>
      </c>
      <c r="H47" s="215">
        <f>G47*E47</f>
        <v>0</v>
      </c>
    </row>
    <row r="48" spans="1:11" ht="30" outlineLevel="1" x14ac:dyDescent="0.25">
      <c r="A48" s="248" t="s">
        <v>61</v>
      </c>
      <c r="B48" s="220">
        <v>95290</v>
      </c>
      <c r="C48" s="231" t="s">
        <v>78</v>
      </c>
      <c r="D48" s="213" t="s">
        <v>56</v>
      </c>
      <c r="E48" s="251">
        <f>'6 - Transporte'!E9</f>
        <v>0</v>
      </c>
      <c r="F48" s="251"/>
      <c r="G48" s="216">
        <f>F48*(1+$G$5)</f>
        <v>0</v>
      </c>
      <c r="H48" s="215">
        <f>G48*E48</f>
        <v>0</v>
      </c>
    </row>
    <row r="49" spans="1:8" ht="30" outlineLevel="1" x14ac:dyDescent="0.25">
      <c r="A49" s="248" t="s">
        <v>62</v>
      </c>
      <c r="B49" s="252">
        <v>95875</v>
      </c>
      <c r="C49" s="253" t="s">
        <v>459</v>
      </c>
      <c r="D49" s="252" t="s">
        <v>38</v>
      </c>
      <c r="E49" s="251">
        <f>'6 - Transporte'!E10</f>
        <v>0</v>
      </c>
      <c r="F49" s="254"/>
      <c r="G49" s="216">
        <f t="shared" ref="G49:G60" si="10">F49*(1+$G$5)</f>
        <v>0</v>
      </c>
      <c r="H49" s="215">
        <f t="shared" ref="H49:H60" si="11">G49*E49</f>
        <v>0</v>
      </c>
    </row>
    <row r="50" spans="1:8" ht="30" outlineLevel="1" x14ac:dyDescent="0.25">
      <c r="A50" s="248" t="s">
        <v>99</v>
      </c>
      <c r="B50" s="241">
        <v>93590</v>
      </c>
      <c r="C50" s="243" t="s">
        <v>358</v>
      </c>
      <c r="D50" s="241" t="s">
        <v>38</v>
      </c>
      <c r="E50" s="251">
        <f>'6 - Transporte'!E11</f>
        <v>0</v>
      </c>
      <c r="F50" s="254"/>
      <c r="G50" s="216">
        <f t="shared" si="10"/>
        <v>0</v>
      </c>
      <c r="H50" s="215">
        <f t="shared" si="11"/>
        <v>0</v>
      </c>
    </row>
    <row r="51" spans="1:8" ht="30" outlineLevel="1" x14ac:dyDescent="0.25">
      <c r="A51" s="248" t="s">
        <v>100</v>
      </c>
      <c r="B51" s="241">
        <v>93591</v>
      </c>
      <c r="C51" s="243" t="s">
        <v>599</v>
      </c>
      <c r="D51" s="241" t="s">
        <v>38</v>
      </c>
      <c r="E51" s="251">
        <f>'6 - Transporte'!E12</f>
        <v>0</v>
      </c>
      <c r="F51" s="254"/>
      <c r="G51" s="216">
        <f t="shared" ref="G51:G52" si="12">F51*(1+$G$5)</f>
        <v>0</v>
      </c>
      <c r="H51" s="215">
        <f t="shared" ref="H51:H52" si="13">G51*E51</f>
        <v>0</v>
      </c>
    </row>
    <row r="52" spans="1:8" ht="30" outlineLevel="1" x14ac:dyDescent="0.25">
      <c r="A52" s="248" t="s">
        <v>359</v>
      </c>
      <c r="B52" s="241">
        <v>93593</v>
      </c>
      <c r="C52" s="243" t="s">
        <v>600</v>
      </c>
      <c r="D52" s="241" t="s">
        <v>38</v>
      </c>
      <c r="E52" s="251">
        <f>'6 - Transporte'!E13</f>
        <v>0</v>
      </c>
      <c r="F52" s="254"/>
      <c r="G52" s="216">
        <f t="shared" si="12"/>
        <v>0</v>
      </c>
      <c r="H52" s="215">
        <f t="shared" si="13"/>
        <v>0</v>
      </c>
    </row>
    <row r="53" spans="1:8" ht="45" outlineLevel="1" x14ac:dyDescent="0.25">
      <c r="A53" s="248" t="s">
        <v>360</v>
      </c>
      <c r="B53" s="211">
        <v>93176</v>
      </c>
      <c r="C53" s="255" t="s">
        <v>601</v>
      </c>
      <c r="D53" s="211" t="s">
        <v>39</v>
      </c>
      <c r="E53" s="256">
        <f>'6 - Transporte'!L14</f>
        <v>0</v>
      </c>
      <c r="F53" s="254"/>
      <c r="G53" s="216">
        <f t="shared" si="10"/>
        <v>0</v>
      </c>
      <c r="H53" s="215">
        <f t="shared" si="11"/>
        <v>0</v>
      </c>
    </row>
    <row r="54" spans="1:8" ht="45" outlineLevel="1" x14ac:dyDescent="0.25">
      <c r="A54" s="248" t="s">
        <v>482</v>
      </c>
      <c r="B54" s="211">
        <v>93176</v>
      </c>
      <c r="C54" s="255" t="s">
        <v>602</v>
      </c>
      <c r="D54" s="211" t="s">
        <v>39</v>
      </c>
      <c r="E54" s="256">
        <f>'6 - Transporte'!L15</f>
        <v>0</v>
      </c>
      <c r="F54" s="254"/>
      <c r="G54" s="216">
        <f t="shared" si="10"/>
        <v>0</v>
      </c>
      <c r="H54" s="215">
        <f t="shared" si="11"/>
        <v>0</v>
      </c>
    </row>
    <row r="55" spans="1:8" ht="45" outlineLevel="1" x14ac:dyDescent="0.25">
      <c r="A55" s="248" t="s">
        <v>483</v>
      </c>
      <c r="B55" s="211">
        <v>93177</v>
      </c>
      <c r="C55" s="255" t="s">
        <v>604</v>
      </c>
      <c r="D55" s="211" t="s">
        <v>39</v>
      </c>
      <c r="E55" s="256">
        <f>'6 - Transporte'!L16</f>
        <v>0</v>
      </c>
      <c r="F55" s="254"/>
      <c r="G55" s="216">
        <f t="shared" si="10"/>
        <v>0</v>
      </c>
      <c r="H55" s="215">
        <f t="shared" si="11"/>
        <v>0</v>
      </c>
    </row>
    <row r="56" spans="1:8" ht="45" outlineLevel="1" x14ac:dyDescent="0.25">
      <c r="A56" s="248" t="s">
        <v>484</v>
      </c>
      <c r="B56" s="211">
        <v>93177</v>
      </c>
      <c r="C56" s="255" t="s">
        <v>605</v>
      </c>
      <c r="D56" s="211" t="s">
        <v>39</v>
      </c>
      <c r="E56" s="256">
        <f>'6 - Transporte'!L17</f>
        <v>0</v>
      </c>
      <c r="F56" s="254"/>
      <c r="G56" s="216">
        <f t="shared" si="10"/>
        <v>0</v>
      </c>
      <c r="H56" s="215">
        <f t="shared" si="11"/>
        <v>0</v>
      </c>
    </row>
    <row r="57" spans="1:8" ht="45" outlineLevel="1" x14ac:dyDescent="0.25">
      <c r="A57" s="248" t="s">
        <v>485</v>
      </c>
      <c r="B57" s="211">
        <v>93178</v>
      </c>
      <c r="C57" s="255" t="s">
        <v>606</v>
      </c>
      <c r="D57" s="211" t="s">
        <v>39</v>
      </c>
      <c r="E57" s="256">
        <f>'6 - Transporte'!L18</f>
        <v>0</v>
      </c>
      <c r="F57" s="254"/>
      <c r="G57" s="216">
        <f t="shared" si="10"/>
        <v>0</v>
      </c>
      <c r="H57" s="215">
        <f t="shared" si="11"/>
        <v>0</v>
      </c>
    </row>
    <row r="58" spans="1:8" ht="45" outlineLevel="1" x14ac:dyDescent="0.25">
      <c r="A58" s="248" t="s">
        <v>486</v>
      </c>
      <c r="B58" s="211">
        <v>93178</v>
      </c>
      <c r="C58" s="255" t="s">
        <v>607</v>
      </c>
      <c r="D58" s="211" t="s">
        <v>39</v>
      </c>
      <c r="E58" s="256">
        <f>'6 - Transporte'!L19</f>
        <v>0</v>
      </c>
      <c r="F58" s="254"/>
      <c r="G58" s="216">
        <f t="shared" si="10"/>
        <v>0</v>
      </c>
      <c r="H58" s="215">
        <f t="shared" si="11"/>
        <v>0</v>
      </c>
    </row>
    <row r="59" spans="1:8" ht="45" outlineLevel="1" x14ac:dyDescent="0.25">
      <c r="A59" s="248" t="s">
        <v>487</v>
      </c>
      <c r="B59" s="211">
        <v>93179</v>
      </c>
      <c r="C59" s="255" t="s">
        <v>608</v>
      </c>
      <c r="D59" s="211" t="s">
        <v>39</v>
      </c>
      <c r="E59" s="256">
        <f>'6 - Transporte'!L20</f>
        <v>0</v>
      </c>
      <c r="F59" s="254"/>
      <c r="G59" s="216">
        <f t="shared" si="10"/>
        <v>0</v>
      </c>
      <c r="H59" s="215">
        <f t="shared" si="11"/>
        <v>0</v>
      </c>
    </row>
    <row r="60" spans="1:8" ht="45" outlineLevel="1" x14ac:dyDescent="0.25">
      <c r="A60" s="248" t="s">
        <v>603</v>
      </c>
      <c r="B60" s="234">
        <v>93179</v>
      </c>
      <c r="C60" s="255" t="s">
        <v>609</v>
      </c>
      <c r="D60" s="211" t="s">
        <v>39</v>
      </c>
      <c r="E60" s="256">
        <f>'6 - Transporte'!L21</f>
        <v>0</v>
      </c>
      <c r="F60" s="254"/>
      <c r="G60" s="216">
        <f t="shared" si="10"/>
        <v>0</v>
      </c>
      <c r="H60" s="215">
        <f t="shared" si="11"/>
        <v>0</v>
      </c>
    </row>
    <row r="61" spans="1:8" x14ac:dyDescent="0.25">
      <c r="A61" s="206">
        <v>7</v>
      </c>
      <c r="B61" s="233"/>
      <c r="C61" s="208" t="s">
        <v>356</v>
      </c>
      <c r="D61" s="209"/>
      <c r="E61" s="209"/>
      <c r="F61" s="209" t="s">
        <v>50</v>
      </c>
      <c r="G61" s="218">
        <f>SUM(G62:G78)</f>
        <v>0</v>
      </c>
      <c r="H61" s="218">
        <f>SUM(H62:H78)</f>
        <v>0</v>
      </c>
    </row>
    <row r="62" spans="1:8" ht="15.75" outlineLevel="1" x14ac:dyDescent="0.25">
      <c r="A62" s="257" t="s">
        <v>46</v>
      </c>
      <c r="B62" s="258">
        <v>93358</v>
      </c>
      <c r="C62" s="259" t="s">
        <v>116</v>
      </c>
      <c r="D62" s="260" t="s">
        <v>29</v>
      </c>
      <c r="E62" s="261">
        <f>'7 - Dren. Sup.- Guias e Sarjeta'!H8</f>
        <v>0</v>
      </c>
      <c r="F62" s="262"/>
      <c r="G62" s="216">
        <f>F62*(1+$G$5)</f>
        <v>0</v>
      </c>
      <c r="H62" s="215">
        <f>G62*E62</f>
        <v>0</v>
      </c>
    </row>
    <row r="63" spans="1:8" ht="45" outlineLevel="1" x14ac:dyDescent="0.25">
      <c r="A63" s="219" t="s">
        <v>47</v>
      </c>
      <c r="B63" s="211">
        <v>94267</v>
      </c>
      <c r="C63" s="263" t="s">
        <v>101</v>
      </c>
      <c r="D63" s="213" t="s">
        <v>41</v>
      </c>
      <c r="E63" s="261">
        <f>'7 - Dren. Sup.- Guias e Sarjeta'!H9</f>
        <v>0</v>
      </c>
      <c r="F63" s="240"/>
      <c r="G63" s="216">
        <f t="shared" ref="G63:G78" si="14">F63*(1+$G$5)</f>
        <v>0</v>
      </c>
      <c r="H63" s="215">
        <f t="shared" ref="H63:H78" si="15">G63*E63</f>
        <v>0</v>
      </c>
    </row>
    <row r="64" spans="1:8" ht="45" outlineLevel="1" x14ac:dyDescent="0.25">
      <c r="A64" s="219" t="s">
        <v>65</v>
      </c>
      <c r="B64" s="211">
        <v>94268</v>
      </c>
      <c r="C64" s="263" t="s">
        <v>102</v>
      </c>
      <c r="D64" s="213" t="s">
        <v>41</v>
      </c>
      <c r="E64" s="261">
        <f>'7 - Dren. Sup.- Guias e Sarjeta'!H10</f>
        <v>0</v>
      </c>
      <c r="F64" s="240"/>
      <c r="G64" s="216">
        <f t="shared" si="14"/>
        <v>0</v>
      </c>
      <c r="H64" s="215">
        <f t="shared" si="15"/>
        <v>0</v>
      </c>
    </row>
    <row r="65" spans="1:8" ht="45" outlineLevel="1" x14ac:dyDescent="0.25">
      <c r="A65" s="219" t="s">
        <v>120</v>
      </c>
      <c r="B65" s="211">
        <v>94269</v>
      </c>
      <c r="C65" s="263" t="s">
        <v>101</v>
      </c>
      <c r="D65" s="213" t="s">
        <v>41</v>
      </c>
      <c r="E65" s="261">
        <f>'7 - Dren. Sup.- Guias e Sarjeta'!H11</f>
        <v>0</v>
      </c>
      <c r="F65" s="240"/>
      <c r="G65" s="216">
        <f t="shared" si="14"/>
        <v>0</v>
      </c>
      <c r="H65" s="215">
        <f t="shared" si="15"/>
        <v>0</v>
      </c>
    </row>
    <row r="66" spans="1:8" ht="45" outlineLevel="1" x14ac:dyDescent="0.25">
      <c r="A66" s="219" t="s">
        <v>121</v>
      </c>
      <c r="B66" s="211">
        <v>94270</v>
      </c>
      <c r="C66" s="263" t="s">
        <v>103</v>
      </c>
      <c r="D66" s="213" t="s">
        <v>41</v>
      </c>
      <c r="E66" s="261">
        <f>'7 - Dren. Sup.- Guias e Sarjeta'!H12</f>
        <v>0</v>
      </c>
      <c r="F66" s="240"/>
      <c r="G66" s="216">
        <f t="shared" si="14"/>
        <v>0</v>
      </c>
      <c r="H66" s="215">
        <f t="shared" si="15"/>
        <v>0</v>
      </c>
    </row>
    <row r="67" spans="1:8" ht="45" outlineLevel="1" x14ac:dyDescent="0.25">
      <c r="A67" s="219" t="s">
        <v>122</v>
      </c>
      <c r="B67" s="211">
        <v>94271</v>
      </c>
      <c r="C67" s="263" t="s">
        <v>104</v>
      </c>
      <c r="D67" s="213" t="s">
        <v>41</v>
      </c>
      <c r="E67" s="261">
        <f>'7 - Dren. Sup.- Guias e Sarjeta'!H13</f>
        <v>0</v>
      </c>
      <c r="F67" s="240"/>
      <c r="G67" s="216">
        <f t="shared" si="14"/>
        <v>0</v>
      </c>
      <c r="H67" s="215">
        <f t="shared" si="15"/>
        <v>0</v>
      </c>
    </row>
    <row r="68" spans="1:8" ht="45" outlineLevel="1" x14ac:dyDescent="0.25">
      <c r="A68" s="219" t="s">
        <v>123</v>
      </c>
      <c r="B68" s="211">
        <v>94272</v>
      </c>
      <c r="C68" s="263" t="s">
        <v>105</v>
      </c>
      <c r="D68" s="213" t="s">
        <v>41</v>
      </c>
      <c r="E68" s="261">
        <f>'7 - Dren. Sup.- Guias e Sarjeta'!H14</f>
        <v>0</v>
      </c>
      <c r="F68" s="240"/>
      <c r="G68" s="216">
        <f t="shared" si="14"/>
        <v>0</v>
      </c>
      <c r="H68" s="215">
        <f t="shared" si="15"/>
        <v>0</v>
      </c>
    </row>
    <row r="69" spans="1:8" ht="60" outlineLevel="1" x14ac:dyDescent="0.25">
      <c r="A69" s="219" t="s">
        <v>124</v>
      </c>
      <c r="B69" s="211">
        <v>94273</v>
      </c>
      <c r="C69" s="263" t="s">
        <v>106</v>
      </c>
      <c r="D69" s="213" t="s">
        <v>41</v>
      </c>
      <c r="E69" s="261">
        <f>'7 - Dren. Sup.- Guias e Sarjeta'!H15</f>
        <v>0</v>
      </c>
      <c r="F69" s="240"/>
      <c r="G69" s="216">
        <f t="shared" si="14"/>
        <v>0</v>
      </c>
      <c r="H69" s="215">
        <f t="shared" si="15"/>
        <v>0</v>
      </c>
    </row>
    <row r="70" spans="1:8" ht="60" outlineLevel="1" x14ac:dyDescent="0.25">
      <c r="A70" s="219" t="s">
        <v>259</v>
      </c>
      <c r="B70" s="211">
        <v>94274</v>
      </c>
      <c r="C70" s="263" t="s">
        <v>107</v>
      </c>
      <c r="D70" s="213" t="s">
        <v>41</v>
      </c>
      <c r="E70" s="261">
        <f>'7 - Dren. Sup.- Guias e Sarjeta'!H16</f>
        <v>0</v>
      </c>
      <c r="F70" s="240"/>
      <c r="G70" s="216">
        <f t="shared" si="14"/>
        <v>0</v>
      </c>
      <c r="H70" s="215">
        <f t="shared" si="15"/>
        <v>0</v>
      </c>
    </row>
    <row r="71" spans="1:8" ht="30" outlineLevel="1" x14ac:dyDescent="0.25">
      <c r="A71" s="219" t="s">
        <v>260</v>
      </c>
      <c r="B71" s="211">
        <v>94281</v>
      </c>
      <c r="C71" s="263" t="s">
        <v>108</v>
      </c>
      <c r="D71" s="213" t="s">
        <v>41</v>
      </c>
      <c r="E71" s="261">
        <f>'7 - Dren. Sup.- Guias e Sarjeta'!H17</f>
        <v>0</v>
      </c>
      <c r="F71" s="240"/>
      <c r="G71" s="216">
        <f t="shared" si="14"/>
        <v>0</v>
      </c>
      <c r="H71" s="215">
        <f t="shared" si="15"/>
        <v>0</v>
      </c>
    </row>
    <row r="72" spans="1:8" ht="30" outlineLevel="1" x14ac:dyDescent="0.25">
      <c r="A72" s="219" t="s">
        <v>261</v>
      </c>
      <c r="B72" s="211">
        <v>94282</v>
      </c>
      <c r="C72" s="263" t="s">
        <v>109</v>
      </c>
      <c r="D72" s="213" t="s">
        <v>41</v>
      </c>
      <c r="E72" s="261">
        <f>'7 - Dren. Sup.- Guias e Sarjeta'!H18</f>
        <v>0</v>
      </c>
      <c r="F72" s="240"/>
      <c r="G72" s="216">
        <f t="shared" si="14"/>
        <v>0</v>
      </c>
      <c r="H72" s="215">
        <f t="shared" si="15"/>
        <v>0</v>
      </c>
    </row>
    <row r="73" spans="1:8" ht="30" outlineLevel="1" x14ac:dyDescent="0.25">
      <c r="A73" s="219" t="s">
        <v>262</v>
      </c>
      <c r="B73" s="211">
        <v>94283</v>
      </c>
      <c r="C73" s="263" t="s">
        <v>110</v>
      </c>
      <c r="D73" s="213" t="s">
        <v>41</v>
      </c>
      <c r="E73" s="261">
        <f>'7 - Dren. Sup.- Guias e Sarjeta'!H19</f>
        <v>0</v>
      </c>
      <c r="F73" s="240"/>
      <c r="G73" s="216">
        <f t="shared" si="14"/>
        <v>0</v>
      </c>
      <c r="H73" s="215">
        <f t="shared" si="15"/>
        <v>0</v>
      </c>
    </row>
    <row r="74" spans="1:8" ht="30" outlineLevel="1" x14ac:dyDescent="0.25">
      <c r="A74" s="219" t="s">
        <v>263</v>
      </c>
      <c r="B74" s="211">
        <v>94284</v>
      </c>
      <c r="C74" s="263" t="s">
        <v>111</v>
      </c>
      <c r="D74" s="213" t="s">
        <v>41</v>
      </c>
      <c r="E74" s="261">
        <f>'7 - Dren. Sup.- Guias e Sarjeta'!H20</f>
        <v>0</v>
      </c>
      <c r="F74" s="240"/>
      <c r="G74" s="216">
        <f t="shared" si="14"/>
        <v>0</v>
      </c>
      <c r="H74" s="215">
        <f t="shared" si="15"/>
        <v>0</v>
      </c>
    </row>
    <row r="75" spans="1:8" ht="30" outlineLevel="1" x14ac:dyDescent="0.25">
      <c r="A75" s="219" t="s">
        <v>125</v>
      </c>
      <c r="B75" s="211">
        <v>94287</v>
      </c>
      <c r="C75" s="263" t="s">
        <v>112</v>
      </c>
      <c r="D75" s="213" t="s">
        <v>41</v>
      </c>
      <c r="E75" s="261">
        <f>'7 - Dren. Sup.- Guias e Sarjeta'!H21</f>
        <v>0</v>
      </c>
      <c r="F75" s="240"/>
      <c r="G75" s="216">
        <f t="shared" si="14"/>
        <v>0</v>
      </c>
      <c r="H75" s="215">
        <f t="shared" si="15"/>
        <v>0</v>
      </c>
    </row>
    <row r="76" spans="1:8" ht="30" outlineLevel="1" x14ac:dyDescent="0.25">
      <c r="A76" s="219" t="s">
        <v>142</v>
      </c>
      <c r="B76" s="211">
        <v>94288</v>
      </c>
      <c r="C76" s="263" t="s">
        <v>113</v>
      </c>
      <c r="D76" s="213" t="s">
        <v>41</v>
      </c>
      <c r="E76" s="261">
        <f>'7 - Dren. Sup.- Guias e Sarjeta'!H22</f>
        <v>0</v>
      </c>
      <c r="F76" s="240"/>
      <c r="G76" s="216">
        <f t="shared" si="14"/>
        <v>0</v>
      </c>
      <c r="H76" s="215">
        <f t="shared" si="15"/>
        <v>0</v>
      </c>
    </row>
    <row r="77" spans="1:8" ht="30" outlineLevel="1" x14ac:dyDescent="0.25">
      <c r="A77" s="219" t="s">
        <v>143</v>
      </c>
      <c r="B77" s="211">
        <v>94289</v>
      </c>
      <c r="C77" s="263" t="s">
        <v>114</v>
      </c>
      <c r="D77" s="213" t="s">
        <v>41</v>
      </c>
      <c r="E77" s="261">
        <f>'7 - Dren. Sup.- Guias e Sarjeta'!H23</f>
        <v>0</v>
      </c>
      <c r="F77" s="240"/>
      <c r="G77" s="216">
        <f t="shared" si="14"/>
        <v>0</v>
      </c>
      <c r="H77" s="215">
        <f t="shared" si="15"/>
        <v>0</v>
      </c>
    </row>
    <row r="78" spans="1:8" ht="30" outlineLevel="1" x14ac:dyDescent="0.25">
      <c r="A78" s="219" t="s">
        <v>144</v>
      </c>
      <c r="B78" s="211">
        <v>94290</v>
      </c>
      <c r="C78" s="263" t="s">
        <v>115</v>
      </c>
      <c r="D78" s="213" t="s">
        <v>41</v>
      </c>
      <c r="E78" s="261">
        <f>'7 - Dren. Sup.- Guias e Sarjeta'!H24</f>
        <v>0</v>
      </c>
      <c r="F78" s="240"/>
      <c r="G78" s="216">
        <f t="shared" si="14"/>
        <v>0</v>
      </c>
      <c r="H78" s="215">
        <f t="shared" si="15"/>
        <v>0</v>
      </c>
    </row>
    <row r="79" spans="1:8" x14ac:dyDescent="0.25">
      <c r="A79" s="206">
        <v>8</v>
      </c>
      <c r="B79" s="233"/>
      <c r="C79" s="208" t="s">
        <v>489</v>
      </c>
      <c r="D79" s="209"/>
      <c r="E79" s="209"/>
      <c r="F79" s="209" t="s">
        <v>50</v>
      </c>
      <c r="G79" s="218">
        <f>G80+G89+G106+G111+G128+G143+G150+G162</f>
        <v>0</v>
      </c>
      <c r="H79" s="218">
        <f>H80+H89+H106+H111+H128+H143+H150+H162</f>
        <v>0</v>
      </c>
    </row>
    <row r="80" spans="1:8" x14ac:dyDescent="0.25">
      <c r="A80" s="264" t="s">
        <v>44</v>
      </c>
      <c r="B80" s="265"/>
      <c r="C80" s="266" t="s">
        <v>173</v>
      </c>
      <c r="D80" s="267"/>
      <c r="E80" s="267"/>
      <c r="F80" s="267" t="s">
        <v>49</v>
      </c>
      <c r="G80" s="268">
        <f>SUM(G81:G88)</f>
        <v>0</v>
      </c>
      <c r="H80" s="268">
        <f>SUM(H81:H88)</f>
        <v>0</v>
      </c>
    </row>
    <row r="81" spans="1:8" ht="60" outlineLevel="1" x14ac:dyDescent="0.25">
      <c r="A81" s="269" t="s">
        <v>264</v>
      </c>
      <c r="B81" s="269">
        <v>90099</v>
      </c>
      <c r="C81" s="158" t="s">
        <v>134</v>
      </c>
      <c r="D81" s="213" t="s">
        <v>29</v>
      </c>
      <c r="E81" s="236">
        <f>'8 - Dren. Sup. - Poços e Bocas'!I9</f>
        <v>0</v>
      </c>
      <c r="F81" s="270"/>
      <c r="G81" s="216">
        <f>F81*(1+$G$5)</f>
        <v>0</v>
      </c>
      <c r="H81" s="215">
        <f>G81*E81</f>
        <v>0</v>
      </c>
    </row>
    <row r="82" spans="1:8" ht="60" outlineLevel="1" x14ac:dyDescent="0.25">
      <c r="A82" s="269" t="s">
        <v>265</v>
      </c>
      <c r="B82" s="269">
        <v>90100</v>
      </c>
      <c r="C82" s="159" t="s">
        <v>135</v>
      </c>
      <c r="D82" s="213" t="s">
        <v>29</v>
      </c>
      <c r="E82" s="236">
        <f>'8 - Dren. Sup. - Poços e Bocas'!I10</f>
        <v>0</v>
      </c>
      <c r="F82" s="271"/>
      <c r="G82" s="216">
        <f t="shared" ref="G82:G88" si="16">F82*(1+$G$5)</f>
        <v>0</v>
      </c>
      <c r="H82" s="215">
        <f t="shared" ref="H82:H88" si="17">G82*E82</f>
        <v>0</v>
      </c>
    </row>
    <row r="83" spans="1:8" ht="75" outlineLevel="1" x14ac:dyDescent="0.25">
      <c r="A83" s="269" t="s">
        <v>266</v>
      </c>
      <c r="B83" s="269">
        <v>90101</v>
      </c>
      <c r="C83" s="159" t="s">
        <v>136</v>
      </c>
      <c r="D83" s="213" t="s">
        <v>29</v>
      </c>
      <c r="E83" s="236">
        <f>'8 - Dren. Sup. - Poços e Bocas'!I11</f>
        <v>0</v>
      </c>
      <c r="F83" s="271"/>
      <c r="G83" s="216">
        <f t="shared" si="16"/>
        <v>0</v>
      </c>
      <c r="H83" s="215">
        <f t="shared" si="17"/>
        <v>0</v>
      </c>
    </row>
    <row r="84" spans="1:8" ht="75" outlineLevel="1" x14ac:dyDescent="0.25">
      <c r="A84" s="269" t="s">
        <v>267</v>
      </c>
      <c r="B84" s="269">
        <v>90102</v>
      </c>
      <c r="C84" s="272" t="s">
        <v>137</v>
      </c>
      <c r="D84" s="213" t="s">
        <v>29</v>
      </c>
      <c r="E84" s="236">
        <f>'8 - Dren. Sup. - Poços e Bocas'!I12</f>
        <v>0</v>
      </c>
      <c r="F84" s="271"/>
      <c r="G84" s="216">
        <f t="shared" si="16"/>
        <v>0</v>
      </c>
      <c r="H84" s="215">
        <f t="shared" si="17"/>
        <v>0</v>
      </c>
    </row>
    <row r="85" spans="1:8" ht="75" outlineLevel="1" x14ac:dyDescent="0.25">
      <c r="A85" s="269" t="s">
        <v>268</v>
      </c>
      <c r="B85" s="269">
        <v>90105</v>
      </c>
      <c r="C85" s="272" t="s">
        <v>138</v>
      </c>
      <c r="D85" s="213" t="s">
        <v>29</v>
      </c>
      <c r="E85" s="236">
        <f>'8 - Dren. Sup. - Poços e Bocas'!I13</f>
        <v>0</v>
      </c>
      <c r="F85" s="271"/>
      <c r="G85" s="216">
        <f t="shared" si="16"/>
        <v>0</v>
      </c>
      <c r="H85" s="215">
        <f t="shared" si="17"/>
        <v>0</v>
      </c>
    </row>
    <row r="86" spans="1:8" ht="60" outlineLevel="1" x14ac:dyDescent="0.25">
      <c r="A86" s="269" t="s">
        <v>269</v>
      </c>
      <c r="B86" s="269">
        <v>90106</v>
      </c>
      <c r="C86" s="159" t="s">
        <v>139</v>
      </c>
      <c r="D86" s="213" t="s">
        <v>29</v>
      </c>
      <c r="E86" s="236">
        <f>'8 - Dren. Sup. - Poços e Bocas'!I14</f>
        <v>0</v>
      </c>
      <c r="F86" s="271"/>
      <c r="G86" s="216">
        <f t="shared" si="16"/>
        <v>0</v>
      </c>
      <c r="H86" s="215">
        <f t="shared" si="17"/>
        <v>0</v>
      </c>
    </row>
    <row r="87" spans="1:8" ht="75" outlineLevel="1" x14ac:dyDescent="0.25">
      <c r="A87" s="269" t="s">
        <v>270</v>
      </c>
      <c r="B87" s="269">
        <v>90107</v>
      </c>
      <c r="C87" s="159" t="s">
        <v>140</v>
      </c>
      <c r="D87" s="213" t="s">
        <v>29</v>
      </c>
      <c r="E87" s="236">
        <f>'8 - Dren. Sup. - Poços e Bocas'!I15</f>
        <v>0</v>
      </c>
      <c r="F87" s="271"/>
      <c r="G87" s="216">
        <f t="shared" si="16"/>
        <v>0</v>
      </c>
      <c r="H87" s="215">
        <f t="shared" si="17"/>
        <v>0</v>
      </c>
    </row>
    <row r="88" spans="1:8" ht="75" outlineLevel="1" x14ac:dyDescent="0.25">
      <c r="A88" s="269" t="s">
        <v>271</v>
      </c>
      <c r="B88" s="269">
        <v>90108</v>
      </c>
      <c r="C88" s="272" t="s">
        <v>141</v>
      </c>
      <c r="D88" s="213" t="s">
        <v>29</v>
      </c>
      <c r="E88" s="236">
        <f>'8 - Dren. Sup. - Poços e Bocas'!I16</f>
        <v>0</v>
      </c>
      <c r="F88" s="271"/>
      <c r="G88" s="216">
        <f t="shared" si="16"/>
        <v>0</v>
      </c>
      <c r="H88" s="215">
        <f t="shared" si="17"/>
        <v>0</v>
      </c>
    </row>
    <row r="89" spans="1:8" x14ac:dyDescent="0.25">
      <c r="A89" s="264" t="s">
        <v>45</v>
      </c>
      <c r="B89" s="265"/>
      <c r="C89" s="266" t="s">
        <v>174</v>
      </c>
      <c r="D89" s="267"/>
      <c r="E89" s="267"/>
      <c r="F89" s="267" t="s">
        <v>49</v>
      </c>
      <c r="G89" s="268">
        <f>SUM(G90:G105)</f>
        <v>0</v>
      </c>
      <c r="H89" s="268">
        <f>SUM(H90:H105)</f>
        <v>0</v>
      </c>
    </row>
    <row r="90" spans="1:8" ht="45" outlineLevel="1" x14ac:dyDescent="0.25">
      <c r="A90" s="269" t="s">
        <v>272</v>
      </c>
      <c r="B90" s="269">
        <v>94037</v>
      </c>
      <c r="C90" s="272" t="s">
        <v>165</v>
      </c>
      <c r="D90" s="213" t="s">
        <v>19</v>
      </c>
      <c r="E90" s="273">
        <f>'8 - Dren. Sup. - Poços e Bocas'!I18</f>
        <v>0</v>
      </c>
      <c r="F90" s="271"/>
      <c r="G90" s="216">
        <f>F90*(1+$G$5)</f>
        <v>0</v>
      </c>
      <c r="H90" s="215">
        <f>G90*E90</f>
        <v>0</v>
      </c>
    </row>
    <row r="91" spans="1:8" ht="45" outlineLevel="1" x14ac:dyDescent="0.25">
      <c r="A91" s="269" t="s">
        <v>273</v>
      </c>
      <c r="B91" s="269">
        <v>94038</v>
      </c>
      <c r="C91" s="272" t="s">
        <v>166</v>
      </c>
      <c r="D91" s="213" t="s">
        <v>19</v>
      </c>
      <c r="E91" s="273">
        <f>'8 - Dren. Sup. - Poços e Bocas'!I19</f>
        <v>0</v>
      </c>
      <c r="F91" s="271"/>
      <c r="G91" s="216">
        <f t="shared" ref="G91:G105" si="18">F91*(1+$G$5)</f>
        <v>0</v>
      </c>
      <c r="H91" s="215">
        <f t="shared" ref="H91:H105" si="19">G91*E91</f>
        <v>0</v>
      </c>
    </row>
    <row r="92" spans="1:8" ht="45" outlineLevel="1" x14ac:dyDescent="0.25">
      <c r="A92" s="269" t="s">
        <v>274</v>
      </c>
      <c r="B92" s="269">
        <v>94039</v>
      </c>
      <c r="C92" s="272" t="s">
        <v>167</v>
      </c>
      <c r="D92" s="213" t="s">
        <v>19</v>
      </c>
      <c r="E92" s="273">
        <f>'8 - Dren. Sup. - Poços e Bocas'!I20</f>
        <v>0</v>
      </c>
      <c r="F92" s="271"/>
      <c r="G92" s="216">
        <f t="shared" si="18"/>
        <v>0</v>
      </c>
      <c r="H92" s="215">
        <f t="shared" si="19"/>
        <v>0</v>
      </c>
    </row>
    <row r="93" spans="1:8" ht="45" outlineLevel="1" x14ac:dyDescent="0.25">
      <c r="A93" s="269" t="s">
        <v>275</v>
      </c>
      <c r="B93" s="269">
        <v>94040</v>
      </c>
      <c r="C93" s="272" t="s">
        <v>169</v>
      </c>
      <c r="D93" s="213" t="s">
        <v>19</v>
      </c>
      <c r="E93" s="273">
        <f>'8 - Dren. Sup. - Poços e Bocas'!I21</f>
        <v>0</v>
      </c>
      <c r="F93" s="271"/>
      <c r="G93" s="216">
        <f t="shared" si="18"/>
        <v>0</v>
      </c>
      <c r="H93" s="215">
        <f t="shared" si="19"/>
        <v>0</v>
      </c>
    </row>
    <row r="94" spans="1:8" ht="45" outlineLevel="1" x14ac:dyDescent="0.25">
      <c r="A94" s="269" t="s">
        <v>276</v>
      </c>
      <c r="B94" s="269">
        <v>94043</v>
      </c>
      <c r="C94" s="272" t="s">
        <v>168</v>
      </c>
      <c r="D94" s="213" t="s">
        <v>19</v>
      </c>
      <c r="E94" s="273">
        <f>'8 - Dren. Sup. - Poços e Bocas'!I22</f>
        <v>0</v>
      </c>
      <c r="F94" s="271"/>
      <c r="G94" s="216">
        <f t="shared" si="18"/>
        <v>0</v>
      </c>
      <c r="H94" s="215">
        <f t="shared" si="19"/>
        <v>0</v>
      </c>
    </row>
    <row r="95" spans="1:8" ht="45" outlineLevel="1" x14ac:dyDescent="0.25">
      <c r="A95" s="269" t="s">
        <v>277</v>
      </c>
      <c r="B95" s="269">
        <v>94044</v>
      </c>
      <c r="C95" s="272" t="s">
        <v>172</v>
      </c>
      <c r="D95" s="213" t="s">
        <v>19</v>
      </c>
      <c r="E95" s="273">
        <f>'8 - Dren. Sup. - Poços e Bocas'!I23</f>
        <v>0</v>
      </c>
      <c r="F95" s="271"/>
      <c r="G95" s="216">
        <f t="shared" si="18"/>
        <v>0</v>
      </c>
      <c r="H95" s="215">
        <f t="shared" si="19"/>
        <v>0</v>
      </c>
    </row>
    <row r="96" spans="1:8" ht="45" outlineLevel="1" x14ac:dyDescent="0.25">
      <c r="A96" s="269" t="s">
        <v>278</v>
      </c>
      <c r="B96" s="269">
        <v>94045</v>
      </c>
      <c r="C96" s="272" t="s">
        <v>170</v>
      </c>
      <c r="D96" s="213" t="s">
        <v>19</v>
      </c>
      <c r="E96" s="273">
        <f>'8 - Dren. Sup. - Poços e Bocas'!I24</f>
        <v>0</v>
      </c>
      <c r="F96" s="271"/>
      <c r="G96" s="216">
        <f t="shared" si="18"/>
        <v>0</v>
      </c>
      <c r="H96" s="215">
        <f t="shared" si="19"/>
        <v>0</v>
      </c>
    </row>
    <row r="97" spans="1:8" ht="45" outlineLevel="1" x14ac:dyDescent="0.25">
      <c r="A97" s="269" t="s">
        <v>279</v>
      </c>
      <c r="B97" s="269">
        <v>94046</v>
      </c>
      <c r="C97" s="272" t="s">
        <v>171</v>
      </c>
      <c r="D97" s="213" t="s">
        <v>19</v>
      </c>
      <c r="E97" s="273">
        <f>'8 - Dren. Sup. - Poços e Bocas'!I25</f>
        <v>0</v>
      </c>
      <c r="F97" s="271"/>
      <c r="G97" s="216">
        <f t="shared" si="18"/>
        <v>0</v>
      </c>
      <c r="H97" s="215">
        <f t="shared" si="19"/>
        <v>0</v>
      </c>
    </row>
    <row r="98" spans="1:8" ht="45" outlineLevel="1" x14ac:dyDescent="0.25">
      <c r="A98" s="269" t="s">
        <v>280</v>
      </c>
      <c r="B98" s="269">
        <v>94049</v>
      </c>
      <c r="C98" s="274" t="s">
        <v>213</v>
      </c>
      <c r="D98" s="213" t="s">
        <v>19</v>
      </c>
      <c r="E98" s="273">
        <f>'8 - Dren. Sup. - Poços e Bocas'!I26</f>
        <v>0</v>
      </c>
      <c r="F98" s="271"/>
      <c r="G98" s="216">
        <f t="shared" si="18"/>
        <v>0</v>
      </c>
      <c r="H98" s="215">
        <f t="shared" si="19"/>
        <v>0</v>
      </c>
    </row>
    <row r="99" spans="1:8" ht="45" outlineLevel="1" x14ac:dyDescent="0.25">
      <c r="A99" s="269" t="s">
        <v>281</v>
      </c>
      <c r="B99" s="269">
        <v>94050</v>
      </c>
      <c r="C99" s="272" t="s">
        <v>214</v>
      </c>
      <c r="D99" s="213" t="s">
        <v>19</v>
      </c>
      <c r="E99" s="273">
        <f>'8 - Dren. Sup. - Poços e Bocas'!I27</f>
        <v>0</v>
      </c>
      <c r="F99" s="271"/>
      <c r="G99" s="216">
        <f t="shared" si="18"/>
        <v>0</v>
      </c>
      <c r="H99" s="215">
        <f t="shared" si="19"/>
        <v>0</v>
      </c>
    </row>
    <row r="100" spans="1:8" ht="45" outlineLevel="1" x14ac:dyDescent="0.25">
      <c r="A100" s="269" t="s">
        <v>282</v>
      </c>
      <c r="B100" s="269">
        <v>94051</v>
      </c>
      <c r="C100" s="272" t="s">
        <v>215</v>
      </c>
      <c r="D100" s="213" t="s">
        <v>19</v>
      </c>
      <c r="E100" s="273">
        <f>'8 - Dren. Sup. - Poços e Bocas'!I28</f>
        <v>0</v>
      </c>
      <c r="F100" s="271"/>
      <c r="G100" s="216">
        <f t="shared" si="18"/>
        <v>0</v>
      </c>
      <c r="H100" s="215">
        <f t="shared" si="19"/>
        <v>0</v>
      </c>
    </row>
    <row r="101" spans="1:8" ht="45" outlineLevel="1" x14ac:dyDescent="0.25">
      <c r="A101" s="269" t="s">
        <v>283</v>
      </c>
      <c r="B101" s="269">
        <v>94052</v>
      </c>
      <c r="C101" s="272" t="s">
        <v>216</v>
      </c>
      <c r="D101" s="213" t="s">
        <v>19</v>
      </c>
      <c r="E101" s="273">
        <f>'8 - Dren. Sup. - Poços e Bocas'!I29</f>
        <v>0</v>
      </c>
      <c r="F101" s="271"/>
      <c r="G101" s="216">
        <f t="shared" si="18"/>
        <v>0</v>
      </c>
      <c r="H101" s="215">
        <f t="shared" si="19"/>
        <v>0</v>
      </c>
    </row>
    <row r="102" spans="1:8" ht="45" outlineLevel="1" x14ac:dyDescent="0.25">
      <c r="A102" s="269" t="s">
        <v>284</v>
      </c>
      <c r="B102" s="269">
        <v>94055</v>
      </c>
      <c r="C102" s="272" t="s">
        <v>217</v>
      </c>
      <c r="D102" s="213" t="s">
        <v>19</v>
      </c>
      <c r="E102" s="273">
        <f>'8 - Dren. Sup. - Poços e Bocas'!I30</f>
        <v>0</v>
      </c>
      <c r="F102" s="271"/>
      <c r="G102" s="216">
        <f t="shared" si="18"/>
        <v>0</v>
      </c>
      <c r="H102" s="215">
        <f t="shared" si="19"/>
        <v>0</v>
      </c>
    </row>
    <row r="103" spans="1:8" ht="45" outlineLevel="1" x14ac:dyDescent="0.25">
      <c r="A103" s="269" t="s">
        <v>285</v>
      </c>
      <c r="B103" s="269">
        <v>94056</v>
      </c>
      <c r="C103" s="272" t="s">
        <v>218</v>
      </c>
      <c r="D103" s="213" t="s">
        <v>19</v>
      </c>
      <c r="E103" s="273">
        <f>'8 - Dren. Sup. - Poços e Bocas'!I31</f>
        <v>0</v>
      </c>
      <c r="F103" s="271"/>
      <c r="G103" s="216">
        <f t="shared" si="18"/>
        <v>0</v>
      </c>
      <c r="H103" s="215">
        <f t="shared" si="19"/>
        <v>0</v>
      </c>
    </row>
    <row r="104" spans="1:8" ht="45" outlineLevel="1" x14ac:dyDescent="0.25">
      <c r="A104" s="269" t="s">
        <v>286</v>
      </c>
      <c r="B104" s="269">
        <v>94057</v>
      </c>
      <c r="C104" s="272" t="s">
        <v>219</v>
      </c>
      <c r="D104" s="213" t="s">
        <v>19</v>
      </c>
      <c r="E104" s="273">
        <f>'8 - Dren. Sup. - Poços e Bocas'!I32</f>
        <v>0</v>
      </c>
      <c r="F104" s="271"/>
      <c r="G104" s="216">
        <f t="shared" si="18"/>
        <v>0</v>
      </c>
      <c r="H104" s="215">
        <f t="shared" si="19"/>
        <v>0</v>
      </c>
    </row>
    <row r="105" spans="1:8" ht="45" outlineLevel="1" x14ac:dyDescent="0.25">
      <c r="A105" s="269" t="s">
        <v>287</v>
      </c>
      <c r="B105" s="269">
        <v>94058</v>
      </c>
      <c r="C105" s="158" t="s">
        <v>220</v>
      </c>
      <c r="D105" s="213" t="s">
        <v>19</v>
      </c>
      <c r="E105" s="273">
        <f>'8 - Dren. Sup. - Poços e Bocas'!I33</f>
        <v>0</v>
      </c>
      <c r="F105" s="271"/>
      <c r="G105" s="216">
        <f t="shared" si="18"/>
        <v>0</v>
      </c>
      <c r="H105" s="215">
        <f t="shared" si="19"/>
        <v>0</v>
      </c>
    </row>
    <row r="106" spans="1:8" ht="15.75" x14ac:dyDescent="0.25">
      <c r="A106" s="275" t="s">
        <v>126</v>
      </c>
      <c r="B106" s="276"/>
      <c r="C106" s="277" t="s">
        <v>176</v>
      </c>
      <c r="D106" s="278"/>
      <c r="E106" s="278"/>
      <c r="F106" s="267" t="s">
        <v>49</v>
      </c>
      <c r="G106" s="268">
        <f>SUM(G107:G110)</f>
        <v>0</v>
      </c>
      <c r="H106" s="268">
        <f>SUM(H107:H110)</f>
        <v>0</v>
      </c>
    </row>
    <row r="107" spans="1:8" ht="30" outlineLevel="1" x14ac:dyDescent="0.25">
      <c r="A107" s="269" t="s">
        <v>288</v>
      </c>
      <c r="B107" s="269">
        <v>94097</v>
      </c>
      <c r="C107" s="272" t="s">
        <v>145</v>
      </c>
      <c r="D107" s="279" t="s">
        <v>19</v>
      </c>
      <c r="E107" s="280">
        <f>'8 - Dren. Sup. - Poços e Bocas'!I35</f>
        <v>0</v>
      </c>
      <c r="F107" s="281"/>
      <c r="G107" s="216">
        <f t="shared" ref="G107:G110" si="20">F107*(1+$G$5)</f>
        <v>0</v>
      </c>
      <c r="H107" s="215">
        <f t="shared" ref="H107" si="21">G107*E107</f>
        <v>0</v>
      </c>
    </row>
    <row r="108" spans="1:8" ht="30" outlineLevel="1" x14ac:dyDescent="0.25">
      <c r="A108" s="269" t="s">
        <v>289</v>
      </c>
      <c r="B108" s="269">
        <v>94098</v>
      </c>
      <c r="C108" s="272" t="s">
        <v>146</v>
      </c>
      <c r="D108" s="279" t="s">
        <v>19</v>
      </c>
      <c r="E108" s="280">
        <f>'8 - Dren. Sup. - Poços e Bocas'!I36</f>
        <v>0</v>
      </c>
      <c r="F108" s="281"/>
      <c r="G108" s="216">
        <f t="shared" si="20"/>
        <v>0</v>
      </c>
      <c r="H108" s="215">
        <f t="shared" ref="H108:H110" si="22">G108*E108</f>
        <v>0</v>
      </c>
    </row>
    <row r="109" spans="1:8" ht="45" outlineLevel="1" x14ac:dyDescent="0.25">
      <c r="A109" s="269" t="s">
        <v>290</v>
      </c>
      <c r="B109" s="269">
        <v>94099</v>
      </c>
      <c r="C109" s="272" t="s">
        <v>147</v>
      </c>
      <c r="D109" s="279" t="s">
        <v>19</v>
      </c>
      <c r="E109" s="280">
        <f>'8 - Dren. Sup. - Poços e Bocas'!I37</f>
        <v>0</v>
      </c>
      <c r="F109" s="281"/>
      <c r="G109" s="216">
        <f t="shared" si="20"/>
        <v>0</v>
      </c>
      <c r="H109" s="215">
        <f t="shared" si="22"/>
        <v>0</v>
      </c>
    </row>
    <row r="110" spans="1:8" ht="45" outlineLevel="1" x14ac:dyDescent="0.25">
      <c r="A110" s="269" t="s">
        <v>291</v>
      </c>
      <c r="B110" s="269">
        <v>94100</v>
      </c>
      <c r="C110" s="159" t="s">
        <v>148</v>
      </c>
      <c r="D110" s="279" t="s">
        <v>19</v>
      </c>
      <c r="E110" s="280">
        <f>'8 - Dren. Sup. - Poços e Bocas'!I38</f>
        <v>0</v>
      </c>
      <c r="F110" s="281"/>
      <c r="G110" s="216">
        <f t="shared" si="20"/>
        <v>0</v>
      </c>
      <c r="H110" s="215">
        <f t="shared" si="22"/>
        <v>0</v>
      </c>
    </row>
    <row r="111" spans="1:8" ht="15.75" x14ac:dyDescent="0.25">
      <c r="A111" s="275" t="s">
        <v>234</v>
      </c>
      <c r="B111" s="276"/>
      <c r="C111" s="277" t="s">
        <v>175</v>
      </c>
      <c r="D111" s="278"/>
      <c r="E111" s="278"/>
      <c r="F111" s="267" t="s">
        <v>49</v>
      </c>
      <c r="G111" s="268">
        <f>SUM(G112:G127)</f>
        <v>0</v>
      </c>
      <c r="H111" s="268">
        <f>SUM(H112:H127)</f>
        <v>0</v>
      </c>
    </row>
    <row r="112" spans="1:8" ht="45" outlineLevel="1" x14ac:dyDescent="0.25">
      <c r="A112" s="269" t="s">
        <v>292</v>
      </c>
      <c r="B112" s="269">
        <v>94102</v>
      </c>
      <c r="C112" s="272" t="s">
        <v>637</v>
      </c>
      <c r="D112" s="213" t="s">
        <v>29</v>
      </c>
      <c r="E112" s="280">
        <f>'8 - Dren. Sup. - Poços e Bocas'!I40</f>
        <v>0</v>
      </c>
      <c r="F112" s="281"/>
      <c r="G112" s="216">
        <f t="shared" ref="G112:G127" si="23">F112*(1+$G$5)</f>
        <v>0</v>
      </c>
      <c r="H112" s="215">
        <f t="shared" ref="H112" si="24">G112*E112</f>
        <v>0</v>
      </c>
    </row>
    <row r="113" spans="1:8" ht="45" outlineLevel="1" x14ac:dyDescent="0.25">
      <c r="A113" s="269" t="s">
        <v>293</v>
      </c>
      <c r="B113" s="269">
        <v>94103</v>
      </c>
      <c r="C113" s="272" t="s">
        <v>638</v>
      </c>
      <c r="D113" s="213" t="s">
        <v>29</v>
      </c>
      <c r="E113" s="280">
        <f>'8 - Dren. Sup. - Poços e Bocas'!I41</f>
        <v>0</v>
      </c>
      <c r="F113" s="281"/>
      <c r="G113" s="216">
        <f t="shared" si="23"/>
        <v>0</v>
      </c>
      <c r="H113" s="215">
        <f t="shared" ref="H113:H127" si="25">G113*E113</f>
        <v>0</v>
      </c>
    </row>
    <row r="114" spans="1:8" ht="45" outlineLevel="1" x14ac:dyDescent="0.25">
      <c r="A114" s="269" t="s">
        <v>294</v>
      </c>
      <c r="B114" s="269">
        <v>94104</v>
      </c>
      <c r="C114" s="272" t="s">
        <v>639</v>
      </c>
      <c r="D114" s="213" t="s">
        <v>29</v>
      </c>
      <c r="E114" s="280">
        <f>'8 - Dren. Sup. - Poços e Bocas'!I42</f>
        <v>0</v>
      </c>
      <c r="F114" s="281"/>
      <c r="G114" s="216">
        <f t="shared" si="23"/>
        <v>0</v>
      </c>
      <c r="H114" s="215">
        <f t="shared" si="25"/>
        <v>0</v>
      </c>
    </row>
    <row r="115" spans="1:8" ht="45" outlineLevel="1" x14ac:dyDescent="0.25">
      <c r="A115" s="269" t="s">
        <v>295</v>
      </c>
      <c r="B115" s="269">
        <v>94105</v>
      </c>
      <c r="C115" s="272" t="s">
        <v>640</v>
      </c>
      <c r="D115" s="213" t="s">
        <v>29</v>
      </c>
      <c r="E115" s="280">
        <f>'8 - Dren. Sup. - Poços e Bocas'!I43</f>
        <v>0</v>
      </c>
      <c r="F115" s="281"/>
      <c r="G115" s="216">
        <f t="shared" si="23"/>
        <v>0</v>
      </c>
      <c r="H115" s="215">
        <f t="shared" si="25"/>
        <v>0</v>
      </c>
    </row>
    <row r="116" spans="1:8" ht="45" outlineLevel="1" x14ac:dyDescent="0.25">
      <c r="A116" s="269" t="s">
        <v>296</v>
      </c>
      <c r="B116" s="269">
        <v>94106</v>
      </c>
      <c r="C116" s="272" t="s">
        <v>641</v>
      </c>
      <c r="D116" s="213" t="s">
        <v>29</v>
      </c>
      <c r="E116" s="280">
        <f>'8 - Dren. Sup. - Poços e Bocas'!I44</f>
        <v>0</v>
      </c>
      <c r="F116" s="281"/>
      <c r="G116" s="216">
        <f t="shared" si="23"/>
        <v>0</v>
      </c>
      <c r="H116" s="215">
        <f t="shared" si="25"/>
        <v>0</v>
      </c>
    </row>
    <row r="117" spans="1:8" ht="45" outlineLevel="1" x14ac:dyDescent="0.25">
      <c r="A117" s="269" t="s">
        <v>297</v>
      </c>
      <c r="B117" s="269">
        <v>94107</v>
      </c>
      <c r="C117" s="272" t="s">
        <v>642</v>
      </c>
      <c r="D117" s="213" t="s">
        <v>29</v>
      </c>
      <c r="E117" s="280">
        <f>'8 - Dren. Sup. - Poços e Bocas'!I45</f>
        <v>0</v>
      </c>
      <c r="F117" s="281"/>
      <c r="G117" s="216">
        <f t="shared" si="23"/>
        <v>0</v>
      </c>
      <c r="H117" s="215">
        <f t="shared" si="25"/>
        <v>0</v>
      </c>
    </row>
    <row r="118" spans="1:8" ht="45" outlineLevel="1" x14ac:dyDescent="0.25">
      <c r="A118" s="269" t="s">
        <v>298</v>
      </c>
      <c r="B118" s="269">
        <v>94108</v>
      </c>
      <c r="C118" s="272" t="s">
        <v>643</v>
      </c>
      <c r="D118" s="213" t="s">
        <v>29</v>
      </c>
      <c r="E118" s="280">
        <f>'8 - Dren. Sup. - Poços e Bocas'!I46</f>
        <v>0</v>
      </c>
      <c r="F118" s="281"/>
      <c r="G118" s="216">
        <f t="shared" si="23"/>
        <v>0</v>
      </c>
      <c r="H118" s="215">
        <f t="shared" si="25"/>
        <v>0</v>
      </c>
    </row>
    <row r="119" spans="1:8" ht="45" outlineLevel="1" x14ac:dyDescent="0.25">
      <c r="A119" s="269" t="s">
        <v>299</v>
      </c>
      <c r="B119" s="269">
        <v>94110</v>
      </c>
      <c r="C119" s="272" t="s">
        <v>644</v>
      </c>
      <c r="D119" s="213" t="s">
        <v>29</v>
      </c>
      <c r="E119" s="280">
        <f>'8 - Dren. Sup. - Poços e Bocas'!I47</f>
        <v>0</v>
      </c>
      <c r="F119" s="281"/>
      <c r="G119" s="216">
        <f t="shared" si="23"/>
        <v>0</v>
      </c>
      <c r="H119" s="215">
        <f t="shared" si="25"/>
        <v>0</v>
      </c>
    </row>
    <row r="120" spans="1:8" ht="45" outlineLevel="1" x14ac:dyDescent="0.25">
      <c r="A120" s="269" t="s">
        <v>300</v>
      </c>
      <c r="B120" s="269">
        <v>94111</v>
      </c>
      <c r="C120" s="272" t="s">
        <v>645</v>
      </c>
      <c r="D120" s="213" t="s">
        <v>29</v>
      </c>
      <c r="E120" s="280">
        <f>'8 - Dren. Sup. - Poços e Bocas'!I48</f>
        <v>0</v>
      </c>
      <c r="F120" s="281"/>
      <c r="G120" s="216">
        <f t="shared" si="23"/>
        <v>0</v>
      </c>
      <c r="H120" s="215">
        <f t="shared" si="25"/>
        <v>0</v>
      </c>
    </row>
    <row r="121" spans="1:8" ht="45" outlineLevel="1" x14ac:dyDescent="0.25">
      <c r="A121" s="269" t="s">
        <v>301</v>
      </c>
      <c r="B121" s="269">
        <v>94112</v>
      </c>
      <c r="C121" s="272" t="s">
        <v>646</v>
      </c>
      <c r="D121" s="213" t="s">
        <v>29</v>
      </c>
      <c r="E121" s="280">
        <f>'8 - Dren. Sup. - Poços e Bocas'!I49</f>
        <v>0</v>
      </c>
      <c r="F121" s="281"/>
      <c r="G121" s="216">
        <f t="shared" si="23"/>
        <v>0</v>
      </c>
      <c r="H121" s="215">
        <f t="shared" si="25"/>
        <v>0</v>
      </c>
    </row>
    <row r="122" spans="1:8" ht="45" outlineLevel="1" x14ac:dyDescent="0.25">
      <c r="A122" s="269" t="s">
        <v>302</v>
      </c>
      <c r="B122" s="269">
        <v>94113</v>
      </c>
      <c r="C122" s="272" t="s">
        <v>647</v>
      </c>
      <c r="D122" s="213" t="s">
        <v>29</v>
      </c>
      <c r="E122" s="280">
        <f>'8 - Dren. Sup. - Poços e Bocas'!I50</f>
        <v>0</v>
      </c>
      <c r="F122" s="281"/>
      <c r="G122" s="216">
        <f t="shared" si="23"/>
        <v>0</v>
      </c>
      <c r="H122" s="215">
        <f t="shared" si="25"/>
        <v>0</v>
      </c>
    </row>
    <row r="123" spans="1:8" ht="45" outlineLevel="1" x14ac:dyDescent="0.25">
      <c r="A123" s="269" t="s">
        <v>303</v>
      </c>
      <c r="B123" s="269">
        <v>94114</v>
      </c>
      <c r="C123" s="272" t="s">
        <v>648</v>
      </c>
      <c r="D123" s="213" t="s">
        <v>29</v>
      </c>
      <c r="E123" s="280">
        <f>'8 - Dren. Sup. - Poços e Bocas'!I51</f>
        <v>0</v>
      </c>
      <c r="F123" s="281"/>
      <c r="G123" s="216">
        <f t="shared" si="23"/>
        <v>0</v>
      </c>
      <c r="H123" s="215">
        <f t="shared" si="25"/>
        <v>0</v>
      </c>
    </row>
    <row r="124" spans="1:8" ht="45" outlineLevel="1" x14ac:dyDescent="0.25">
      <c r="A124" s="269" t="s">
        <v>304</v>
      </c>
      <c r="B124" s="269">
        <v>94115</v>
      </c>
      <c r="C124" s="272" t="s">
        <v>649</v>
      </c>
      <c r="D124" s="213" t="s">
        <v>29</v>
      </c>
      <c r="E124" s="280">
        <f>'8 - Dren. Sup. - Poços e Bocas'!I52</f>
        <v>0</v>
      </c>
      <c r="F124" s="281"/>
      <c r="G124" s="216">
        <f t="shared" si="23"/>
        <v>0</v>
      </c>
      <c r="H124" s="215">
        <f t="shared" si="25"/>
        <v>0</v>
      </c>
    </row>
    <row r="125" spans="1:8" ht="45" outlineLevel="1" x14ac:dyDescent="0.25">
      <c r="A125" s="269" t="s">
        <v>305</v>
      </c>
      <c r="B125" s="269">
        <v>94116</v>
      </c>
      <c r="C125" s="272" t="s">
        <v>650</v>
      </c>
      <c r="D125" s="213" t="s">
        <v>29</v>
      </c>
      <c r="E125" s="280">
        <f>'8 - Dren. Sup. - Poços e Bocas'!I53</f>
        <v>0</v>
      </c>
      <c r="F125" s="281"/>
      <c r="G125" s="216">
        <f t="shared" si="23"/>
        <v>0</v>
      </c>
      <c r="H125" s="215">
        <f t="shared" si="25"/>
        <v>0</v>
      </c>
    </row>
    <row r="126" spans="1:8" ht="45" outlineLevel="1" x14ac:dyDescent="0.25">
      <c r="A126" s="269" t="s">
        <v>306</v>
      </c>
      <c r="B126" s="269">
        <v>94117</v>
      </c>
      <c r="C126" s="272" t="s">
        <v>651</v>
      </c>
      <c r="D126" s="213" t="s">
        <v>29</v>
      </c>
      <c r="E126" s="280">
        <f>'8 - Dren. Sup. - Poços e Bocas'!I54</f>
        <v>0</v>
      </c>
      <c r="F126" s="281"/>
      <c r="G126" s="216">
        <f t="shared" si="23"/>
        <v>0</v>
      </c>
      <c r="H126" s="215">
        <f t="shared" si="25"/>
        <v>0</v>
      </c>
    </row>
    <row r="127" spans="1:8" ht="45" outlineLevel="1" x14ac:dyDescent="0.25">
      <c r="A127" s="269" t="s">
        <v>307</v>
      </c>
      <c r="B127" s="269">
        <v>94118</v>
      </c>
      <c r="C127" s="272" t="s">
        <v>652</v>
      </c>
      <c r="D127" s="213" t="s">
        <v>29</v>
      </c>
      <c r="E127" s="280">
        <f>'8 - Dren. Sup. - Poços e Bocas'!I55</f>
        <v>0</v>
      </c>
      <c r="F127" s="281"/>
      <c r="G127" s="216">
        <f t="shared" si="23"/>
        <v>0</v>
      </c>
      <c r="H127" s="215">
        <f t="shared" si="25"/>
        <v>0</v>
      </c>
    </row>
    <row r="128" spans="1:8" x14ac:dyDescent="0.25">
      <c r="A128" s="264" t="s">
        <v>235</v>
      </c>
      <c r="B128" s="282"/>
      <c r="C128" s="283" t="s">
        <v>205</v>
      </c>
      <c r="D128" s="284"/>
      <c r="E128" s="284"/>
      <c r="F128" s="267" t="s">
        <v>49</v>
      </c>
      <c r="G128" s="268">
        <f>SUM(G129:G142)</f>
        <v>0</v>
      </c>
      <c r="H128" s="268">
        <f>SUM(H129:H142)</f>
        <v>0</v>
      </c>
    </row>
    <row r="129" spans="1:8" ht="45" outlineLevel="1" x14ac:dyDescent="0.25">
      <c r="A129" s="269" t="s">
        <v>308</v>
      </c>
      <c r="B129" s="269">
        <v>92210</v>
      </c>
      <c r="C129" s="285" t="s">
        <v>177</v>
      </c>
      <c r="D129" s="213" t="s">
        <v>41</v>
      </c>
      <c r="E129" s="280">
        <f>'8 - Dren. Sup. - Poços e Bocas'!I57</f>
        <v>0</v>
      </c>
      <c r="F129" s="281"/>
      <c r="G129" s="216">
        <f t="shared" ref="G129:G142" si="26">F129*(1+$G$5)</f>
        <v>0</v>
      </c>
      <c r="H129" s="215">
        <f t="shared" ref="H129" si="27">G129*E129</f>
        <v>0</v>
      </c>
    </row>
    <row r="130" spans="1:8" ht="35.25" customHeight="1" outlineLevel="1" x14ac:dyDescent="0.25">
      <c r="A130" s="269" t="s">
        <v>309</v>
      </c>
      <c r="B130" s="269">
        <v>92211</v>
      </c>
      <c r="C130" s="274" t="s">
        <v>178</v>
      </c>
      <c r="D130" s="213" t="s">
        <v>41</v>
      </c>
      <c r="E130" s="280">
        <f>'8 - Dren. Sup. - Poços e Bocas'!I58</f>
        <v>0</v>
      </c>
      <c r="F130" s="281"/>
      <c r="G130" s="216">
        <f t="shared" si="26"/>
        <v>0</v>
      </c>
      <c r="H130" s="215">
        <f t="shared" ref="H130:H142" si="28">G130*E130</f>
        <v>0</v>
      </c>
    </row>
    <row r="131" spans="1:8" ht="45" outlineLevel="1" x14ac:dyDescent="0.25">
      <c r="A131" s="269" t="s">
        <v>310</v>
      </c>
      <c r="B131" s="269">
        <v>92212</v>
      </c>
      <c r="C131" s="274" t="s">
        <v>179</v>
      </c>
      <c r="D131" s="213" t="s">
        <v>41</v>
      </c>
      <c r="E131" s="280">
        <f>'8 - Dren. Sup. - Poços e Bocas'!I59</f>
        <v>0</v>
      </c>
      <c r="F131" s="281"/>
      <c r="G131" s="216">
        <f t="shared" si="26"/>
        <v>0</v>
      </c>
      <c r="H131" s="215">
        <f t="shared" si="28"/>
        <v>0</v>
      </c>
    </row>
    <row r="132" spans="1:8" ht="45" outlineLevel="1" x14ac:dyDescent="0.25">
      <c r="A132" s="269" t="s">
        <v>311</v>
      </c>
      <c r="B132" s="269">
        <v>92213</v>
      </c>
      <c r="C132" s="274" t="s">
        <v>180</v>
      </c>
      <c r="D132" s="213" t="s">
        <v>41</v>
      </c>
      <c r="E132" s="280">
        <f>'8 - Dren. Sup. - Poços e Bocas'!I60</f>
        <v>0</v>
      </c>
      <c r="F132" s="281"/>
      <c r="G132" s="216">
        <f t="shared" si="26"/>
        <v>0</v>
      </c>
      <c r="H132" s="215">
        <f t="shared" si="28"/>
        <v>0</v>
      </c>
    </row>
    <row r="133" spans="1:8" ht="45" outlineLevel="1" x14ac:dyDescent="0.25">
      <c r="A133" s="269" t="s">
        <v>312</v>
      </c>
      <c r="B133" s="269">
        <v>92214</v>
      </c>
      <c r="C133" s="274" t="s">
        <v>181</v>
      </c>
      <c r="D133" s="213" t="s">
        <v>41</v>
      </c>
      <c r="E133" s="280">
        <f>'8 - Dren. Sup. - Poços e Bocas'!I61</f>
        <v>0</v>
      </c>
      <c r="F133" s="281"/>
      <c r="G133" s="216">
        <f t="shared" si="26"/>
        <v>0</v>
      </c>
      <c r="H133" s="215">
        <f t="shared" si="28"/>
        <v>0</v>
      </c>
    </row>
    <row r="134" spans="1:8" ht="45" outlineLevel="1" x14ac:dyDescent="0.25">
      <c r="A134" s="269" t="s">
        <v>313</v>
      </c>
      <c r="B134" s="269">
        <v>92215</v>
      </c>
      <c r="C134" s="274" t="s">
        <v>182</v>
      </c>
      <c r="D134" s="213" t="s">
        <v>41</v>
      </c>
      <c r="E134" s="280">
        <f>'8 - Dren. Sup. - Poços e Bocas'!I62</f>
        <v>0</v>
      </c>
      <c r="F134" s="281"/>
      <c r="G134" s="216">
        <f t="shared" si="26"/>
        <v>0</v>
      </c>
      <c r="H134" s="215">
        <f t="shared" si="28"/>
        <v>0</v>
      </c>
    </row>
    <row r="135" spans="1:8" ht="45" outlineLevel="1" x14ac:dyDescent="0.25">
      <c r="A135" s="269" t="s">
        <v>314</v>
      </c>
      <c r="B135" s="269">
        <v>92216</v>
      </c>
      <c r="C135" s="274" t="s">
        <v>183</v>
      </c>
      <c r="D135" s="213" t="s">
        <v>41</v>
      </c>
      <c r="E135" s="280">
        <f>'8 - Dren. Sup. - Poços e Bocas'!I63</f>
        <v>0</v>
      </c>
      <c r="F135" s="281"/>
      <c r="G135" s="216">
        <f t="shared" si="26"/>
        <v>0</v>
      </c>
      <c r="H135" s="215">
        <f t="shared" si="28"/>
        <v>0</v>
      </c>
    </row>
    <row r="136" spans="1:8" ht="45" outlineLevel="1" x14ac:dyDescent="0.25">
      <c r="A136" s="269" t="s">
        <v>315</v>
      </c>
      <c r="B136" s="269">
        <v>92219</v>
      </c>
      <c r="C136" s="274" t="s">
        <v>184</v>
      </c>
      <c r="D136" s="213" t="s">
        <v>41</v>
      </c>
      <c r="E136" s="280">
        <f>'8 - Dren. Sup. - Poços e Bocas'!I64</f>
        <v>0</v>
      </c>
      <c r="F136" s="281"/>
      <c r="G136" s="216">
        <f t="shared" si="26"/>
        <v>0</v>
      </c>
      <c r="H136" s="215">
        <f t="shared" si="28"/>
        <v>0</v>
      </c>
    </row>
    <row r="137" spans="1:8" ht="45" outlineLevel="1" x14ac:dyDescent="0.25">
      <c r="A137" s="269" t="s">
        <v>316</v>
      </c>
      <c r="B137" s="269">
        <v>92220</v>
      </c>
      <c r="C137" s="274" t="s">
        <v>185</v>
      </c>
      <c r="D137" s="213" t="s">
        <v>41</v>
      </c>
      <c r="E137" s="280">
        <f>'8 - Dren. Sup. - Poços e Bocas'!I65</f>
        <v>0</v>
      </c>
      <c r="F137" s="281"/>
      <c r="G137" s="216">
        <f t="shared" si="26"/>
        <v>0</v>
      </c>
      <c r="H137" s="215">
        <f t="shared" si="28"/>
        <v>0</v>
      </c>
    </row>
    <row r="138" spans="1:8" ht="45" outlineLevel="1" x14ac:dyDescent="0.25">
      <c r="A138" s="269" t="s">
        <v>317</v>
      </c>
      <c r="B138" s="269">
        <v>92221</v>
      </c>
      <c r="C138" s="274" t="s">
        <v>186</v>
      </c>
      <c r="D138" s="213" t="s">
        <v>41</v>
      </c>
      <c r="E138" s="280">
        <f>'8 - Dren. Sup. - Poços e Bocas'!I66</f>
        <v>0</v>
      </c>
      <c r="F138" s="281"/>
      <c r="G138" s="216">
        <f t="shared" si="26"/>
        <v>0</v>
      </c>
      <c r="H138" s="215">
        <f t="shared" si="28"/>
        <v>0</v>
      </c>
    </row>
    <row r="139" spans="1:8" ht="45" outlineLevel="1" x14ac:dyDescent="0.25">
      <c r="A139" s="269" t="s">
        <v>318</v>
      </c>
      <c r="B139" s="269">
        <v>92222</v>
      </c>
      <c r="C139" s="274" t="s">
        <v>187</v>
      </c>
      <c r="D139" s="213" t="s">
        <v>41</v>
      </c>
      <c r="E139" s="280">
        <f>'8 - Dren. Sup. - Poços e Bocas'!I67</f>
        <v>0</v>
      </c>
      <c r="F139" s="281"/>
      <c r="G139" s="216">
        <f t="shared" si="26"/>
        <v>0</v>
      </c>
      <c r="H139" s="215">
        <f t="shared" si="28"/>
        <v>0</v>
      </c>
    </row>
    <row r="140" spans="1:8" ht="45" outlineLevel="1" x14ac:dyDescent="0.25">
      <c r="A140" s="269" t="s">
        <v>319</v>
      </c>
      <c r="B140" s="269">
        <v>92223</v>
      </c>
      <c r="C140" s="274" t="s">
        <v>188</v>
      </c>
      <c r="D140" s="213" t="s">
        <v>41</v>
      </c>
      <c r="E140" s="280">
        <f>'8 - Dren. Sup. - Poços e Bocas'!I68</f>
        <v>0</v>
      </c>
      <c r="F140" s="281"/>
      <c r="G140" s="216">
        <f t="shared" si="26"/>
        <v>0</v>
      </c>
      <c r="H140" s="215">
        <f t="shared" si="28"/>
        <v>0</v>
      </c>
    </row>
    <row r="141" spans="1:8" ht="45" outlineLevel="1" x14ac:dyDescent="0.25">
      <c r="A141" s="269" t="s">
        <v>320</v>
      </c>
      <c r="B141" s="269">
        <v>92224</v>
      </c>
      <c r="C141" s="274" t="s">
        <v>189</v>
      </c>
      <c r="D141" s="213" t="s">
        <v>41</v>
      </c>
      <c r="E141" s="280">
        <f>'8 - Dren. Sup. - Poços e Bocas'!I69</f>
        <v>0</v>
      </c>
      <c r="F141" s="281"/>
      <c r="G141" s="216">
        <f t="shared" si="26"/>
        <v>0</v>
      </c>
      <c r="H141" s="215">
        <f t="shared" si="28"/>
        <v>0</v>
      </c>
    </row>
    <row r="142" spans="1:8" ht="45" outlineLevel="1" x14ac:dyDescent="0.25">
      <c r="A142" s="269" t="s">
        <v>321</v>
      </c>
      <c r="B142" s="269">
        <v>92226</v>
      </c>
      <c r="C142" s="274" t="s">
        <v>190</v>
      </c>
      <c r="D142" s="213" t="s">
        <v>41</v>
      </c>
      <c r="E142" s="280">
        <f>'8 - Dren. Sup. - Poços e Bocas'!I70</f>
        <v>0</v>
      </c>
      <c r="F142" s="281"/>
      <c r="G142" s="216">
        <f t="shared" si="26"/>
        <v>0</v>
      </c>
      <c r="H142" s="215">
        <f t="shared" si="28"/>
        <v>0</v>
      </c>
    </row>
    <row r="143" spans="1:8" x14ac:dyDescent="0.25">
      <c r="A143" s="264" t="s">
        <v>322</v>
      </c>
      <c r="B143" s="264"/>
      <c r="C143" s="286" t="s">
        <v>191</v>
      </c>
      <c r="D143" s="287"/>
      <c r="E143" s="287"/>
      <c r="F143" s="267" t="s">
        <v>49</v>
      </c>
      <c r="G143" s="268">
        <f>SUM(G144:G149)</f>
        <v>0</v>
      </c>
      <c r="H143" s="268">
        <f>SUM(H144:H149)</f>
        <v>0</v>
      </c>
    </row>
    <row r="144" spans="1:8" ht="45" outlineLevel="1" x14ac:dyDescent="0.25">
      <c r="A144" s="269" t="s">
        <v>323</v>
      </c>
      <c r="B144" s="269" t="s">
        <v>193</v>
      </c>
      <c r="C144" s="274" t="s">
        <v>192</v>
      </c>
      <c r="D144" s="213" t="s">
        <v>194</v>
      </c>
      <c r="E144" s="280">
        <f>'8 - Dren. Sup. - Poços e Bocas'!I72</f>
        <v>0</v>
      </c>
      <c r="F144" s="281"/>
      <c r="G144" s="216">
        <f t="shared" ref="G144:G149" si="29">F144*(1+$G$5)</f>
        <v>0</v>
      </c>
      <c r="H144" s="215">
        <f t="shared" ref="H144" si="30">G144*E144</f>
        <v>0</v>
      </c>
    </row>
    <row r="145" spans="1:8" ht="45" outlineLevel="1" x14ac:dyDescent="0.25">
      <c r="A145" s="269" t="s">
        <v>324</v>
      </c>
      <c r="B145" s="269" t="s">
        <v>196</v>
      </c>
      <c r="C145" s="272" t="s">
        <v>195</v>
      </c>
      <c r="D145" s="213" t="s">
        <v>194</v>
      </c>
      <c r="E145" s="280">
        <f>'8 - Dren. Sup. - Poços e Bocas'!I73</f>
        <v>0</v>
      </c>
      <c r="F145" s="281"/>
      <c r="G145" s="216">
        <f t="shared" si="29"/>
        <v>0</v>
      </c>
      <c r="H145" s="215">
        <f t="shared" ref="H145:H149" si="31">G145*E145</f>
        <v>0</v>
      </c>
    </row>
    <row r="146" spans="1:8" ht="45" outlineLevel="1" x14ac:dyDescent="0.25">
      <c r="A146" s="269" t="s">
        <v>325</v>
      </c>
      <c r="B146" s="269" t="s">
        <v>198</v>
      </c>
      <c r="C146" s="272" t="s">
        <v>197</v>
      </c>
      <c r="D146" s="213" t="s">
        <v>194</v>
      </c>
      <c r="E146" s="280">
        <f>'8 - Dren. Sup. - Poços e Bocas'!I74</f>
        <v>0</v>
      </c>
      <c r="F146" s="281"/>
      <c r="G146" s="216">
        <f t="shared" si="29"/>
        <v>0</v>
      </c>
      <c r="H146" s="215">
        <f t="shared" si="31"/>
        <v>0</v>
      </c>
    </row>
    <row r="147" spans="1:8" ht="45" outlineLevel="1" x14ac:dyDescent="0.25">
      <c r="A147" s="269" t="s">
        <v>326</v>
      </c>
      <c r="B147" s="269" t="s">
        <v>200</v>
      </c>
      <c r="C147" s="272" t="s">
        <v>199</v>
      </c>
      <c r="D147" s="213" t="s">
        <v>194</v>
      </c>
      <c r="E147" s="280">
        <f>'8 - Dren. Sup. - Poços e Bocas'!I75</f>
        <v>0</v>
      </c>
      <c r="F147" s="281"/>
      <c r="G147" s="216">
        <f t="shared" si="29"/>
        <v>0</v>
      </c>
      <c r="H147" s="215">
        <f t="shared" si="31"/>
        <v>0</v>
      </c>
    </row>
    <row r="148" spans="1:8" ht="47.1" customHeight="1" outlineLevel="1" x14ac:dyDescent="0.25">
      <c r="A148" s="269" t="s">
        <v>327</v>
      </c>
      <c r="B148" s="269" t="s">
        <v>202</v>
      </c>
      <c r="C148" s="272" t="s">
        <v>201</v>
      </c>
      <c r="D148" s="213" t="s">
        <v>194</v>
      </c>
      <c r="E148" s="280">
        <f>'8 - Dren. Sup. - Poços e Bocas'!I76</f>
        <v>0</v>
      </c>
      <c r="F148" s="281"/>
      <c r="G148" s="216">
        <f t="shared" si="29"/>
        <v>0</v>
      </c>
      <c r="H148" s="215">
        <f t="shared" si="31"/>
        <v>0</v>
      </c>
    </row>
    <row r="149" spans="1:8" ht="45" outlineLevel="1" x14ac:dyDescent="0.25">
      <c r="A149" s="269" t="s">
        <v>328</v>
      </c>
      <c r="B149" s="269" t="s">
        <v>203</v>
      </c>
      <c r="C149" s="272" t="s">
        <v>204</v>
      </c>
      <c r="D149" s="213" t="s">
        <v>194</v>
      </c>
      <c r="E149" s="280">
        <f>'8 - Dren. Sup. - Poços e Bocas'!I77</f>
        <v>0</v>
      </c>
      <c r="F149" s="281"/>
      <c r="G149" s="216">
        <f t="shared" si="29"/>
        <v>0</v>
      </c>
      <c r="H149" s="215">
        <f t="shared" si="31"/>
        <v>0</v>
      </c>
    </row>
    <row r="150" spans="1:8" x14ac:dyDescent="0.25">
      <c r="A150" s="264" t="s">
        <v>342</v>
      </c>
      <c r="B150" s="264"/>
      <c r="C150" s="283" t="s">
        <v>221</v>
      </c>
      <c r="D150" s="284"/>
      <c r="E150" s="284"/>
      <c r="F150" s="267" t="s">
        <v>49</v>
      </c>
      <c r="G150" s="268">
        <f>SUM(G151:G161)</f>
        <v>0</v>
      </c>
      <c r="H150" s="268">
        <f>SUM(H151:H161)</f>
        <v>0</v>
      </c>
    </row>
    <row r="151" spans="1:8" ht="60" outlineLevel="1" x14ac:dyDescent="0.25">
      <c r="A151" s="269" t="s">
        <v>329</v>
      </c>
      <c r="B151" s="269">
        <v>93374</v>
      </c>
      <c r="C151" s="274" t="s">
        <v>223</v>
      </c>
      <c r="D151" s="213" t="s">
        <v>29</v>
      </c>
      <c r="E151" s="236">
        <f>'8 - Dren. Sup. - Poços e Bocas'!I79</f>
        <v>0</v>
      </c>
      <c r="F151" s="281"/>
      <c r="G151" s="216">
        <f t="shared" ref="G151:G160" si="32">F151*(1+$G$5)</f>
        <v>0</v>
      </c>
      <c r="H151" s="215">
        <f t="shared" ref="H151:H160" si="33">G151*E151</f>
        <v>0</v>
      </c>
    </row>
    <row r="152" spans="1:8" ht="60" outlineLevel="1" x14ac:dyDescent="0.25">
      <c r="A152" s="269" t="s">
        <v>330</v>
      </c>
      <c r="B152" s="269">
        <v>93375</v>
      </c>
      <c r="C152" s="274" t="s">
        <v>224</v>
      </c>
      <c r="D152" s="213" t="s">
        <v>29</v>
      </c>
      <c r="E152" s="236">
        <f>'8 - Dren. Sup. - Poços e Bocas'!I80</f>
        <v>0</v>
      </c>
      <c r="F152" s="281"/>
      <c r="G152" s="216">
        <f t="shared" si="32"/>
        <v>0</v>
      </c>
      <c r="H152" s="215">
        <f t="shared" si="33"/>
        <v>0</v>
      </c>
    </row>
    <row r="153" spans="1:8" ht="60" outlineLevel="1" x14ac:dyDescent="0.25">
      <c r="A153" s="269" t="s">
        <v>331</v>
      </c>
      <c r="B153" s="269">
        <v>93376</v>
      </c>
      <c r="C153" s="274" t="s">
        <v>225</v>
      </c>
      <c r="D153" s="213" t="s">
        <v>29</v>
      </c>
      <c r="E153" s="236">
        <f>'8 - Dren. Sup. - Poços e Bocas'!I81</f>
        <v>0</v>
      </c>
      <c r="F153" s="281"/>
      <c r="G153" s="216">
        <f t="shared" si="32"/>
        <v>0</v>
      </c>
      <c r="H153" s="215">
        <f t="shared" si="33"/>
        <v>0</v>
      </c>
    </row>
    <row r="154" spans="1:8" ht="60" outlineLevel="1" x14ac:dyDescent="0.25">
      <c r="A154" s="269" t="s">
        <v>332</v>
      </c>
      <c r="B154" s="269">
        <v>93377</v>
      </c>
      <c r="C154" s="274" t="s">
        <v>226</v>
      </c>
      <c r="D154" s="213" t="s">
        <v>29</v>
      </c>
      <c r="E154" s="236">
        <f>'8 - Dren. Sup. - Poços e Bocas'!I82</f>
        <v>0</v>
      </c>
      <c r="F154" s="281"/>
      <c r="G154" s="216">
        <f t="shared" si="32"/>
        <v>0</v>
      </c>
      <c r="H154" s="215">
        <f t="shared" si="33"/>
        <v>0</v>
      </c>
    </row>
    <row r="155" spans="1:8" ht="60" outlineLevel="1" x14ac:dyDescent="0.25">
      <c r="A155" s="269" t="s">
        <v>333</v>
      </c>
      <c r="B155" s="269">
        <v>93378</v>
      </c>
      <c r="C155" s="274" t="s">
        <v>227</v>
      </c>
      <c r="D155" s="213" t="s">
        <v>29</v>
      </c>
      <c r="E155" s="236">
        <f>'8 - Dren. Sup. - Poços e Bocas'!I83</f>
        <v>0</v>
      </c>
      <c r="F155" s="281"/>
      <c r="G155" s="216">
        <f t="shared" si="32"/>
        <v>0</v>
      </c>
      <c r="H155" s="215">
        <f t="shared" si="33"/>
        <v>0</v>
      </c>
    </row>
    <row r="156" spans="1:8" ht="60" outlineLevel="1" x14ac:dyDescent="0.25">
      <c r="A156" s="269" t="s">
        <v>334</v>
      </c>
      <c r="B156" s="269">
        <v>93379</v>
      </c>
      <c r="C156" s="274" t="s">
        <v>228</v>
      </c>
      <c r="D156" s="213" t="s">
        <v>29</v>
      </c>
      <c r="E156" s="236">
        <f>'8 - Dren. Sup. - Poços e Bocas'!I84</f>
        <v>0</v>
      </c>
      <c r="F156" s="281"/>
      <c r="G156" s="216">
        <f t="shared" si="32"/>
        <v>0</v>
      </c>
      <c r="H156" s="215">
        <f t="shared" si="33"/>
        <v>0</v>
      </c>
    </row>
    <row r="157" spans="1:8" ht="60" outlineLevel="1" x14ac:dyDescent="0.25">
      <c r="A157" s="269" t="s">
        <v>335</v>
      </c>
      <c r="B157" s="269">
        <v>93380</v>
      </c>
      <c r="C157" s="274" t="s">
        <v>229</v>
      </c>
      <c r="D157" s="213" t="s">
        <v>29</v>
      </c>
      <c r="E157" s="236">
        <f>'8 - Dren. Sup. - Poços e Bocas'!I85</f>
        <v>0</v>
      </c>
      <c r="F157" s="281"/>
      <c r="G157" s="216">
        <f t="shared" si="32"/>
        <v>0</v>
      </c>
      <c r="H157" s="215">
        <f t="shared" si="33"/>
        <v>0</v>
      </c>
    </row>
    <row r="158" spans="1:8" ht="60" outlineLevel="1" x14ac:dyDescent="0.25">
      <c r="A158" s="269" t="s">
        <v>336</v>
      </c>
      <c r="B158" s="269">
        <v>93381</v>
      </c>
      <c r="C158" s="274" t="s">
        <v>230</v>
      </c>
      <c r="D158" s="213" t="s">
        <v>29</v>
      </c>
      <c r="E158" s="236">
        <f>'8 - Dren. Sup. - Poços e Bocas'!I86</f>
        <v>0</v>
      </c>
      <c r="F158" s="281"/>
      <c r="G158" s="216">
        <f t="shared" si="32"/>
        <v>0</v>
      </c>
      <c r="H158" s="215">
        <f t="shared" si="33"/>
        <v>0</v>
      </c>
    </row>
    <row r="159" spans="1:8" ht="30" outlineLevel="1" x14ac:dyDescent="0.25">
      <c r="A159" s="269" t="s">
        <v>337</v>
      </c>
      <c r="B159" s="269">
        <v>93382</v>
      </c>
      <c r="C159" s="274" t="s">
        <v>231</v>
      </c>
      <c r="D159" s="213" t="s">
        <v>29</v>
      </c>
      <c r="E159" s="236">
        <f>'8 - Dren. Sup. - Poços e Bocas'!I87</f>
        <v>0</v>
      </c>
      <c r="F159" s="281"/>
      <c r="G159" s="216">
        <f t="shared" si="32"/>
        <v>0</v>
      </c>
      <c r="H159" s="215">
        <f t="shared" si="33"/>
        <v>0</v>
      </c>
    </row>
    <row r="160" spans="1:8" ht="15.75" outlineLevel="1" x14ac:dyDescent="0.25">
      <c r="A160" s="269" t="s">
        <v>338</v>
      </c>
      <c r="B160" s="269">
        <v>96995</v>
      </c>
      <c r="C160" s="274" t="s">
        <v>232</v>
      </c>
      <c r="D160" s="213" t="s">
        <v>29</v>
      </c>
      <c r="E160" s="236">
        <f>'8 - Dren. Sup. - Poços e Bocas'!I88</f>
        <v>0</v>
      </c>
      <c r="F160" s="281"/>
      <c r="G160" s="216">
        <f t="shared" si="32"/>
        <v>0</v>
      </c>
      <c r="H160" s="215">
        <f t="shared" si="33"/>
        <v>0</v>
      </c>
    </row>
    <row r="161" spans="1:8" ht="15.75" outlineLevel="1" x14ac:dyDescent="0.25">
      <c r="A161" s="269" t="s">
        <v>339</v>
      </c>
      <c r="B161" s="269">
        <v>83346</v>
      </c>
      <c r="C161" s="272" t="s">
        <v>222</v>
      </c>
      <c r="D161" s="213" t="s">
        <v>29</v>
      </c>
      <c r="E161" s="236">
        <f>'8 - Dren. Sup. - Poços e Bocas'!I89</f>
        <v>0</v>
      </c>
      <c r="F161" s="288"/>
      <c r="G161" s="216">
        <f>F161*(1+$G$5)</f>
        <v>0</v>
      </c>
      <c r="H161" s="215">
        <f t="shared" ref="H161" si="34">G161*E161</f>
        <v>0</v>
      </c>
    </row>
    <row r="162" spans="1:8" x14ac:dyDescent="0.25">
      <c r="A162" s="264" t="s">
        <v>340</v>
      </c>
      <c r="B162" s="264"/>
      <c r="C162" s="286" t="s">
        <v>206</v>
      </c>
      <c r="D162" s="287"/>
      <c r="E162" s="287"/>
      <c r="F162" s="267" t="s">
        <v>49</v>
      </c>
      <c r="G162" s="268">
        <f>SUM(G163:G163)</f>
        <v>0</v>
      </c>
      <c r="H162" s="268">
        <f>SUM(H163:H163)</f>
        <v>0</v>
      </c>
    </row>
    <row r="163" spans="1:8" ht="45" outlineLevel="1" x14ac:dyDescent="0.25">
      <c r="A163" s="269" t="s">
        <v>341</v>
      </c>
      <c r="B163" s="132">
        <v>83659</v>
      </c>
      <c r="C163" s="159" t="s">
        <v>629</v>
      </c>
      <c r="D163" s="279" t="s">
        <v>194</v>
      </c>
      <c r="E163" s="273">
        <f>'8 - Dren. Sup. - Poços e Bocas'!I91</f>
        <v>0</v>
      </c>
      <c r="F163" s="281"/>
      <c r="G163" s="216">
        <f t="shared" ref="G163" si="35">F163*(1+$G$5)</f>
        <v>0</v>
      </c>
      <c r="H163" s="215">
        <f t="shared" ref="H163" si="36">G163*E163</f>
        <v>0</v>
      </c>
    </row>
    <row r="164" spans="1:8" x14ac:dyDescent="0.25">
      <c r="A164" s="206">
        <v>9</v>
      </c>
      <c r="B164" s="233"/>
      <c r="C164" s="289" t="s">
        <v>63</v>
      </c>
      <c r="D164" s="290"/>
      <c r="E164" s="290"/>
      <c r="F164" s="209" t="s">
        <v>50</v>
      </c>
      <c r="G164" s="218">
        <f>SUM(G165:G169)</f>
        <v>0</v>
      </c>
      <c r="H164" s="218">
        <f>SUM(H165:H169)</f>
        <v>0</v>
      </c>
    </row>
    <row r="165" spans="1:8" ht="30" outlineLevel="1" x14ac:dyDescent="0.25">
      <c r="A165" s="219" t="s">
        <v>70</v>
      </c>
      <c r="B165" s="211">
        <v>72888</v>
      </c>
      <c r="C165" s="239" t="s">
        <v>355</v>
      </c>
      <c r="D165" s="213" t="s">
        <v>29</v>
      </c>
      <c r="E165" s="236">
        <f>'9 - Calçadas'!I8</f>
        <v>0</v>
      </c>
      <c r="F165" s="288"/>
      <c r="G165" s="216">
        <f t="shared" ref="G165:G169" si="37">F165*(1+$G$5)</f>
        <v>0</v>
      </c>
      <c r="H165" s="215">
        <f t="shared" ref="H165" si="38">G165*E165</f>
        <v>0</v>
      </c>
    </row>
    <row r="166" spans="1:8" ht="30" outlineLevel="1" x14ac:dyDescent="0.25">
      <c r="A166" s="219" t="s">
        <v>71</v>
      </c>
      <c r="B166" s="211">
        <v>94319</v>
      </c>
      <c r="C166" s="239" t="s">
        <v>233</v>
      </c>
      <c r="D166" s="213" t="s">
        <v>29</v>
      </c>
      <c r="E166" s="236">
        <f>'9 - Calçadas'!I9</f>
        <v>0</v>
      </c>
      <c r="F166" s="216"/>
      <c r="G166" s="216">
        <f t="shared" si="37"/>
        <v>0</v>
      </c>
      <c r="H166" s="215">
        <f t="shared" ref="H166:H169" si="39">G166*E166</f>
        <v>0</v>
      </c>
    </row>
    <row r="167" spans="1:8" ht="30" outlineLevel="1" x14ac:dyDescent="0.25">
      <c r="A167" s="219" t="s">
        <v>343</v>
      </c>
      <c r="B167" s="211" t="s">
        <v>64</v>
      </c>
      <c r="C167" s="239" t="s">
        <v>66</v>
      </c>
      <c r="D167" s="213" t="s">
        <v>29</v>
      </c>
      <c r="E167" s="236">
        <f>'9 - Calçadas'!I10</f>
        <v>0</v>
      </c>
      <c r="F167" s="216"/>
      <c r="G167" s="216">
        <f t="shared" si="37"/>
        <v>0</v>
      </c>
      <c r="H167" s="215">
        <f t="shared" si="39"/>
        <v>0</v>
      </c>
    </row>
    <row r="168" spans="1:8" ht="45" outlineLevel="1" x14ac:dyDescent="0.25">
      <c r="A168" s="219" t="s">
        <v>344</v>
      </c>
      <c r="B168" s="211">
        <v>94990</v>
      </c>
      <c r="C168" s="239" t="s">
        <v>68</v>
      </c>
      <c r="D168" s="213" t="s">
        <v>29</v>
      </c>
      <c r="E168" s="236">
        <f>'9 - Calçadas'!I11</f>
        <v>0</v>
      </c>
      <c r="F168" s="216"/>
      <c r="G168" s="216">
        <f t="shared" si="37"/>
        <v>0</v>
      </c>
      <c r="H168" s="215">
        <f t="shared" si="39"/>
        <v>0</v>
      </c>
    </row>
    <row r="169" spans="1:8" ht="45" outlineLevel="1" x14ac:dyDescent="0.25">
      <c r="A169" s="219" t="s">
        <v>345</v>
      </c>
      <c r="B169" s="211">
        <v>94991</v>
      </c>
      <c r="C169" s="239" t="s">
        <v>117</v>
      </c>
      <c r="D169" s="213" t="s">
        <v>29</v>
      </c>
      <c r="E169" s="236">
        <f>'9 - Calçadas'!I12</f>
        <v>0</v>
      </c>
      <c r="F169" s="216"/>
      <c r="G169" s="216">
        <f t="shared" si="37"/>
        <v>0</v>
      </c>
      <c r="H169" s="215">
        <f t="shared" si="39"/>
        <v>0</v>
      </c>
    </row>
    <row r="170" spans="1:8" x14ac:dyDescent="0.25">
      <c r="A170" s="206">
        <v>10</v>
      </c>
      <c r="B170" s="233"/>
      <c r="C170" s="289" t="s">
        <v>42</v>
      </c>
      <c r="D170" s="290"/>
      <c r="E170" s="290"/>
      <c r="F170" s="209" t="s">
        <v>50</v>
      </c>
      <c r="G170" s="218">
        <f>SUM(G171:G172)</f>
        <v>0</v>
      </c>
      <c r="H170" s="218">
        <f>SUM(H171:H172)</f>
        <v>0</v>
      </c>
    </row>
    <row r="171" spans="1:8" ht="30" outlineLevel="1" x14ac:dyDescent="0.25">
      <c r="A171" s="219" t="s">
        <v>127</v>
      </c>
      <c r="B171" s="211">
        <v>72947</v>
      </c>
      <c r="C171" s="239" t="s">
        <v>67</v>
      </c>
      <c r="D171" s="213" t="s">
        <v>19</v>
      </c>
      <c r="E171" s="236">
        <f>'10 - Sinalização'!G8</f>
        <v>0</v>
      </c>
      <c r="F171" s="288"/>
      <c r="G171" s="216">
        <f t="shared" ref="G171:G172" si="40">F171*(1+$G$5)</f>
        <v>0</v>
      </c>
      <c r="H171" s="215">
        <f t="shared" ref="H171" si="41">G171*E171</f>
        <v>0</v>
      </c>
    </row>
    <row r="172" spans="1:8" ht="30" outlineLevel="1" x14ac:dyDescent="0.25">
      <c r="A172" s="219" t="s">
        <v>128</v>
      </c>
      <c r="B172" s="211" t="s">
        <v>453</v>
      </c>
      <c r="C172" s="239" t="s">
        <v>636</v>
      </c>
      <c r="D172" s="213" t="s">
        <v>19</v>
      </c>
      <c r="E172" s="236">
        <f>'10 - Sinalização'!G9</f>
        <v>0</v>
      </c>
      <c r="F172" s="291">
        <f>Composições!I15</f>
        <v>0</v>
      </c>
      <c r="G172" s="216">
        <f t="shared" si="40"/>
        <v>0</v>
      </c>
      <c r="H172" s="215">
        <f t="shared" ref="H172" si="42">G172*E172</f>
        <v>0</v>
      </c>
    </row>
    <row r="173" spans="1:8" x14ac:dyDescent="0.25">
      <c r="A173" s="206">
        <v>11</v>
      </c>
      <c r="B173" s="233"/>
      <c r="C173" s="289" t="s">
        <v>43</v>
      </c>
      <c r="D173" s="290"/>
      <c r="E173" s="290"/>
      <c r="F173" s="209" t="s">
        <v>50</v>
      </c>
      <c r="G173" s="218">
        <f>SUM(G174:G180)</f>
        <v>0</v>
      </c>
      <c r="H173" s="218">
        <f>SUM(H174:H180)</f>
        <v>0</v>
      </c>
    </row>
    <row r="174" spans="1:8" ht="15.75" outlineLevel="1" x14ac:dyDescent="0.25">
      <c r="A174" s="219" t="s">
        <v>346</v>
      </c>
      <c r="B174" s="211" t="s">
        <v>69</v>
      </c>
      <c r="C174" s="212" t="s">
        <v>249</v>
      </c>
      <c r="D174" s="279" t="s">
        <v>194</v>
      </c>
      <c r="E174" s="236">
        <f>'11 - Identificação'!I8</f>
        <v>0</v>
      </c>
      <c r="F174" s="288"/>
      <c r="G174" s="216">
        <f t="shared" ref="G174:G180" si="43">F174*(1+$G$5)</f>
        <v>0</v>
      </c>
      <c r="H174" s="215">
        <f t="shared" ref="H174" si="44">G174*E174</f>
        <v>0</v>
      </c>
    </row>
    <row r="175" spans="1:8" ht="15.75" outlineLevel="1" x14ac:dyDescent="0.25">
      <c r="A175" s="219" t="s">
        <v>347</v>
      </c>
      <c r="B175" s="292">
        <v>34723</v>
      </c>
      <c r="C175" s="212" t="s">
        <v>248</v>
      </c>
      <c r="D175" s="213" t="s">
        <v>19</v>
      </c>
      <c r="E175" s="236">
        <f>'11 - Identificação'!I9</f>
        <v>0</v>
      </c>
      <c r="F175" s="291"/>
      <c r="G175" s="216">
        <f t="shared" si="43"/>
        <v>0</v>
      </c>
      <c r="H175" s="215">
        <f t="shared" ref="H175:H180" si="45">G175*E175</f>
        <v>0</v>
      </c>
    </row>
    <row r="176" spans="1:8" ht="34.5" customHeight="1" outlineLevel="1" x14ac:dyDescent="0.25">
      <c r="A176" s="219" t="s">
        <v>348</v>
      </c>
      <c r="B176" s="292" t="s">
        <v>241</v>
      </c>
      <c r="C176" s="239" t="s">
        <v>247</v>
      </c>
      <c r="D176" s="213" t="s">
        <v>19</v>
      </c>
      <c r="E176" s="236">
        <f>'11 - Identificação'!I10</f>
        <v>0</v>
      </c>
      <c r="F176" s="291"/>
      <c r="G176" s="216">
        <f t="shared" si="43"/>
        <v>0</v>
      </c>
      <c r="H176" s="215">
        <f t="shared" si="45"/>
        <v>0</v>
      </c>
    </row>
    <row r="177" spans="1:8" ht="34.5" customHeight="1" outlineLevel="1" x14ac:dyDescent="0.25">
      <c r="A177" s="219" t="s">
        <v>349</v>
      </c>
      <c r="B177" s="292" t="s">
        <v>243</v>
      </c>
      <c r="C177" s="239" t="s">
        <v>246</v>
      </c>
      <c r="D177" s="279" t="s">
        <v>194</v>
      </c>
      <c r="E177" s="236">
        <f>'11 - Identificação'!I11</f>
        <v>0</v>
      </c>
      <c r="F177" s="291"/>
      <c r="G177" s="216">
        <f t="shared" si="43"/>
        <v>0</v>
      </c>
      <c r="H177" s="215">
        <f t="shared" si="45"/>
        <v>0</v>
      </c>
    </row>
    <row r="178" spans="1:8" ht="34.5" customHeight="1" outlineLevel="1" x14ac:dyDescent="0.25">
      <c r="A178" s="219" t="s">
        <v>350</v>
      </c>
      <c r="B178" s="292" t="s">
        <v>244</v>
      </c>
      <c r="C178" s="239" t="s">
        <v>245</v>
      </c>
      <c r="D178" s="279" t="s">
        <v>194</v>
      </c>
      <c r="E178" s="236">
        <f>'11 - Identificação'!I12</f>
        <v>0</v>
      </c>
      <c r="F178" s="291"/>
      <c r="G178" s="216">
        <f t="shared" si="43"/>
        <v>0</v>
      </c>
      <c r="H178" s="215">
        <f t="shared" si="45"/>
        <v>0</v>
      </c>
    </row>
    <row r="179" spans="1:8" ht="30" outlineLevel="1" x14ac:dyDescent="0.25">
      <c r="A179" s="219" t="s">
        <v>351</v>
      </c>
      <c r="B179" s="292" t="s">
        <v>250</v>
      </c>
      <c r="C179" s="239" t="s">
        <v>251</v>
      </c>
      <c r="D179" s="279" t="s">
        <v>194</v>
      </c>
      <c r="E179" s="236">
        <f>'11 - Identificação'!I13</f>
        <v>0</v>
      </c>
      <c r="F179" s="291"/>
      <c r="G179" s="216">
        <f t="shared" si="43"/>
        <v>0</v>
      </c>
      <c r="H179" s="215">
        <f t="shared" si="45"/>
        <v>0</v>
      </c>
    </row>
    <row r="180" spans="1:8" ht="30" outlineLevel="1" x14ac:dyDescent="0.25">
      <c r="A180" s="219" t="s">
        <v>352</v>
      </c>
      <c r="B180" s="292" t="s">
        <v>253</v>
      </c>
      <c r="C180" s="239" t="s">
        <v>252</v>
      </c>
      <c r="D180" s="279" t="s">
        <v>194</v>
      </c>
      <c r="E180" s="236">
        <f>'11 - Identificação'!I14</f>
        <v>0</v>
      </c>
      <c r="F180" s="291"/>
      <c r="G180" s="216">
        <f t="shared" si="43"/>
        <v>0</v>
      </c>
      <c r="H180" s="215">
        <f t="shared" si="45"/>
        <v>0</v>
      </c>
    </row>
    <row r="181" spans="1:8" ht="15" customHeight="1" x14ac:dyDescent="0.25">
      <c r="A181" s="351" t="s">
        <v>461</v>
      </c>
      <c r="B181" s="352"/>
      <c r="C181" s="352"/>
      <c r="D181" s="352"/>
      <c r="E181" s="352"/>
      <c r="F181" s="352"/>
      <c r="G181" s="293" t="e">
        <f>ROUND(G173+G170+G164+G79+G61+G46+G36+G26+G12+G10+G8,2)</f>
        <v>#DIV/0!</v>
      </c>
      <c r="H181" s="293" t="e">
        <f>ROUND(H173+H170+H164+H79+H61+H46+H36+H26+H12+H10+H8,2)</f>
        <v>#DIV/0!</v>
      </c>
    </row>
    <row r="182" spans="1:8" ht="57.75" customHeight="1" x14ac:dyDescent="0.25">
      <c r="A182" s="348" t="s">
        <v>598</v>
      </c>
      <c r="B182" s="349"/>
      <c r="C182" s="349"/>
      <c r="D182" s="349"/>
      <c r="E182" s="349"/>
      <c r="F182" s="349"/>
      <c r="G182" s="349"/>
      <c r="H182" s="350"/>
    </row>
    <row r="183" spans="1:8" ht="84.75" customHeight="1" x14ac:dyDescent="0.25">
      <c r="A183" s="336" t="s">
        <v>628</v>
      </c>
      <c r="B183" s="336"/>
      <c r="C183" s="336"/>
      <c r="D183" s="336"/>
      <c r="E183" s="336"/>
      <c r="F183" s="336"/>
      <c r="G183" s="336"/>
      <c r="H183" s="336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selectLockedCells="1" selectUnlockedCell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E13:E25 G13:H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26"/>
  <sheetViews>
    <sheetView view="pageBreakPreview" zoomScaleNormal="90" zoomScaleSheetLayoutView="100" workbookViewId="0">
      <selection activeCell="G18" sqref="G18"/>
    </sheetView>
  </sheetViews>
  <sheetFormatPr defaultRowHeight="15" x14ac:dyDescent="0.25"/>
  <cols>
    <col min="2" max="3" width="9.140625" style="22"/>
    <col min="4" max="4" width="65.85546875" bestFit="1" customWidth="1"/>
    <col min="5" max="5" width="6.28515625" style="22" bestFit="1" customWidth="1"/>
    <col min="6" max="6" width="10.140625" bestFit="1" customWidth="1"/>
    <col min="7" max="7" width="9.7109375" bestFit="1" customWidth="1"/>
    <col min="8" max="8" width="14.28515625" bestFit="1" customWidth="1"/>
    <col min="9" max="9" width="10.5703125" customWidth="1"/>
    <col min="10" max="10" width="13.42578125" bestFit="1" customWidth="1"/>
  </cols>
  <sheetData>
    <row r="1" spans="1:10" s="22" customFormat="1" ht="36" customHeight="1" x14ac:dyDescent="0.25">
      <c r="A1" s="353"/>
      <c r="B1" s="353"/>
      <c r="C1" s="353"/>
      <c r="D1" s="353"/>
      <c r="E1" s="353"/>
      <c r="F1" s="353"/>
      <c r="G1" s="353"/>
      <c r="H1" s="353"/>
      <c r="I1" s="353"/>
      <c r="J1" s="353"/>
    </row>
    <row r="2" spans="1:10" ht="18.75" x14ac:dyDescent="0.25">
      <c r="A2" s="357" t="s">
        <v>51</v>
      </c>
      <c r="B2" s="357"/>
      <c r="C2" s="357"/>
      <c r="D2" s="357"/>
      <c r="E2" s="357"/>
      <c r="F2" s="357"/>
      <c r="G2" s="357"/>
      <c r="H2" s="357"/>
      <c r="I2" s="357"/>
      <c r="J2" s="357"/>
    </row>
    <row r="3" spans="1:10" x14ac:dyDescent="0.25">
      <c r="A3" s="1" t="s">
        <v>11</v>
      </c>
      <c r="B3" s="358"/>
      <c r="C3" s="358"/>
      <c r="D3" s="358"/>
      <c r="E3" s="358"/>
      <c r="F3" s="358"/>
      <c r="G3" s="358"/>
      <c r="H3" s="358"/>
      <c r="I3" s="16" t="s">
        <v>15</v>
      </c>
      <c r="J3" s="16" t="s">
        <v>16</v>
      </c>
    </row>
    <row r="4" spans="1:10" x14ac:dyDescent="0.25">
      <c r="A4" s="1" t="s">
        <v>12</v>
      </c>
      <c r="B4" s="358"/>
      <c r="C4" s="358"/>
      <c r="D4" s="358"/>
      <c r="E4" s="358"/>
      <c r="F4" s="358"/>
      <c r="G4" s="358"/>
      <c r="H4" s="358"/>
      <c r="I4" s="359">
        <f>BDI!I3</f>
        <v>0.31126118815198645</v>
      </c>
      <c r="J4" s="17">
        <v>43113</v>
      </c>
    </row>
    <row r="5" spans="1:10" x14ac:dyDescent="0.25">
      <c r="A5" s="1" t="s">
        <v>13</v>
      </c>
      <c r="B5" s="358"/>
      <c r="C5" s="358"/>
      <c r="D5" s="358"/>
      <c r="E5" s="358"/>
      <c r="F5" s="358"/>
      <c r="G5" s="358"/>
      <c r="H5" s="358"/>
      <c r="I5" s="360"/>
      <c r="J5" s="16" t="s">
        <v>17</v>
      </c>
    </row>
    <row r="6" spans="1:10" x14ac:dyDescent="0.25">
      <c r="A6" s="1" t="s">
        <v>14</v>
      </c>
      <c r="B6" s="358"/>
      <c r="C6" s="358"/>
      <c r="D6" s="358"/>
      <c r="E6" s="358"/>
      <c r="F6" s="358"/>
      <c r="G6" s="358"/>
      <c r="H6" s="358"/>
      <c r="I6" s="360"/>
      <c r="J6" s="18">
        <v>42917</v>
      </c>
    </row>
    <row r="7" spans="1:10" ht="15.75" x14ac:dyDescent="0.25">
      <c r="A7" s="355" t="s">
        <v>377</v>
      </c>
      <c r="B7" s="355"/>
      <c r="C7" s="355"/>
      <c r="D7" s="355"/>
      <c r="E7" s="355"/>
      <c r="F7" s="355"/>
      <c r="G7" s="355"/>
      <c r="H7" s="355"/>
      <c r="I7" s="355"/>
      <c r="J7" s="355"/>
    </row>
    <row r="8" spans="1:10" ht="15.75" x14ac:dyDescent="0.25">
      <c r="A8" s="356" t="s">
        <v>419</v>
      </c>
      <c r="B8" s="356"/>
      <c r="C8" s="356"/>
      <c r="D8" s="356"/>
      <c r="E8" s="356"/>
      <c r="F8" s="356"/>
      <c r="G8" s="356"/>
      <c r="H8" s="356"/>
      <c r="I8" s="356"/>
      <c r="J8" s="356"/>
    </row>
    <row r="9" spans="1:10" s="25" customFormat="1" ht="30" x14ac:dyDescent="0.25">
      <c r="A9" s="32" t="s">
        <v>366</v>
      </c>
      <c r="B9" s="32" t="s">
        <v>385</v>
      </c>
      <c r="C9" s="32" t="s">
        <v>1</v>
      </c>
      <c r="D9" s="32" t="s">
        <v>421</v>
      </c>
      <c r="E9" s="32" t="s">
        <v>425</v>
      </c>
      <c r="F9" s="32" t="s">
        <v>420</v>
      </c>
      <c r="G9" s="32" t="s">
        <v>422</v>
      </c>
      <c r="H9" s="32" t="s">
        <v>423</v>
      </c>
      <c r="I9" s="32" t="s">
        <v>383</v>
      </c>
      <c r="J9" s="32" t="s">
        <v>384</v>
      </c>
    </row>
    <row r="10" spans="1:10" x14ac:dyDescent="0.25">
      <c r="A10" s="33" t="s">
        <v>4</v>
      </c>
      <c r="B10" s="33" t="s">
        <v>16</v>
      </c>
      <c r="C10" s="33">
        <v>90778</v>
      </c>
      <c r="D10" s="150" t="s">
        <v>424</v>
      </c>
      <c r="E10" s="33" t="s">
        <v>426</v>
      </c>
      <c r="F10" s="33"/>
      <c r="G10" s="33"/>
      <c r="H10" s="33">
        <v>4</v>
      </c>
      <c r="I10" s="33"/>
      <c r="J10" s="151">
        <f>I10*F10*G10*H10</f>
        <v>0</v>
      </c>
    </row>
    <row r="11" spans="1:10" s="22" customFormat="1" x14ac:dyDescent="0.25">
      <c r="A11" s="33" t="s">
        <v>387</v>
      </c>
      <c r="B11" s="33" t="s">
        <v>16</v>
      </c>
      <c r="C11" s="33">
        <v>90780</v>
      </c>
      <c r="D11" s="150" t="s">
        <v>427</v>
      </c>
      <c r="E11" s="33" t="s">
        <v>426</v>
      </c>
      <c r="F11" s="33"/>
      <c r="G11" s="33"/>
      <c r="H11" s="33">
        <v>4</v>
      </c>
      <c r="I11" s="33"/>
      <c r="J11" s="151">
        <f t="shared" ref="J11:J12" si="0">I11*F11*G11*H11</f>
        <v>0</v>
      </c>
    </row>
    <row r="12" spans="1:10" s="22" customFormat="1" x14ac:dyDescent="0.25">
      <c r="A12" s="33" t="s">
        <v>388</v>
      </c>
      <c r="B12" s="33" t="s">
        <v>16</v>
      </c>
      <c r="C12" s="33">
        <v>90776</v>
      </c>
      <c r="D12" s="150" t="s">
        <v>428</v>
      </c>
      <c r="E12" s="33" t="s">
        <v>426</v>
      </c>
      <c r="F12" s="33"/>
      <c r="G12" s="33"/>
      <c r="H12" s="33">
        <v>4</v>
      </c>
      <c r="I12" s="33"/>
      <c r="J12" s="151">
        <f t="shared" si="0"/>
        <v>0</v>
      </c>
    </row>
    <row r="13" spans="1:10" s="22" customFormat="1" x14ac:dyDescent="0.25">
      <c r="A13" s="354" t="s">
        <v>50</v>
      </c>
      <c r="B13" s="354"/>
      <c r="C13" s="354"/>
      <c r="D13" s="354"/>
      <c r="E13" s="354"/>
      <c r="F13" s="354"/>
      <c r="G13" s="354"/>
      <c r="H13" s="354"/>
      <c r="I13" s="354"/>
      <c r="J13" s="105">
        <f>SUM(J10:J12)</f>
        <v>0</v>
      </c>
    </row>
    <row r="14" spans="1:10" s="22" customFormat="1" x14ac:dyDescent="0.25">
      <c r="A14" s="603" t="s">
        <v>619</v>
      </c>
      <c r="B14" s="603"/>
      <c r="C14" s="603"/>
      <c r="D14" s="603"/>
      <c r="E14" s="603"/>
      <c r="F14" s="603"/>
      <c r="G14" s="603"/>
      <c r="H14" s="603"/>
      <c r="I14" s="603"/>
      <c r="J14" s="603"/>
    </row>
    <row r="15" spans="1:10" s="22" customFormat="1" ht="82.5" customHeight="1" x14ac:dyDescent="0.25">
      <c r="A15" s="604" t="s">
        <v>626</v>
      </c>
      <c r="B15" s="604"/>
      <c r="C15" s="604"/>
      <c r="D15" s="604"/>
      <c r="E15" s="604"/>
      <c r="F15" s="604"/>
      <c r="G15" s="604"/>
      <c r="H15" s="604"/>
      <c r="I15" s="604"/>
      <c r="J15" s="604"/>
    </row>
    <row r="16" spans="1:10" s="22" customFormat="1" x14ac:dyDescent="0.25">
      <c r="A16"/>
      <c r="D16"/>
      <c r="F16"/>
      <c r="G16"/>
      <c r="H16"/>
      <c r="I16"/>
      <c r="J16"/>
    </row>
    <row r="17" spans="1:10" s="22" customFormat="1" x14ac:dyDescent="0.25">
      <c r="A17"/>
      <c r="D17"/>
      <c r="F17"/>
      <c r="G17"/>
      <c r="H17"/>
      <c r="I17"/>
      <c r="J17"/>
    </row>
    <row r="18" spans="1:10" s="22" customFormat="1" x14ac:dyDescent="0.25">
      <c r="A18"/>
      <c r="D18"/>
      <c r="F18"/>
      <c r="G18"/>
      <c r="H18"/>
      <c r="I18"/>
      <c r="J18"/>
    </row>
    <row r="20" spans="1:10" s="22" customFormat="1" x14ac:dyDescent="0.25">
      <c r="A20"/>
      <c r="D20"/>
      <c r="F20"/>
      <c r="G20"/>
      <c r="H20"/>
      <c r="I20"/>
      <c r="J20"/>
    </row>
    <row r="21" spans="1:10" s="22" customFormat="1" x14ac:dyDescent="0.25">
      <c r="A21"/>
      <c r="D21"/>
      <c r="F21"/>
      <c r="G21"/>
      <c r="H21"/>
      <c r="I21"/>
      <c r="J21"/>
    </row>
    <row r="22" spans="1:10" s="22" customFormat="1" x14ac:dyDescent="0.25">
      <c r="A22"/>
      <c r="D22"/>
      <c r="F22"/>
      <c r="G22"/>
      <c r="H22"/>
      <c r="I22"/>
      <c r="J22"/>
    </row>
    <row r="23" spans="1:10" s="22" customFormat="1" x14ac:dyDescent="0.25">
      <c r="A23"/>
      <c r="D23"/>
      <c r="F23"/>
      <c r="G23"/>
      <c r="H23"/>
      <c r="I23"/>
      <c r="J23"/>
    </row>
    <row r="24" spans="1:10" s="22" customFormat="1" x14ac:dyDescent="0.25">
      <c r="A24"/>
      <c r="D24"/>
      <c r="F24"/>
      <c r="G24"/>
      <c r="H24"/>
      <c r="I24"/>
      <c r="J24"/>
    </row>
    <row r="25" spans="1:10" s="22" customFormat="1" x14ac:dyDescent="0.25">
      <c r="A25"/>
      <c r="D25"/>
      <c r="F25"/>
      <c r="G25"/>
      <c r="H25"/>
      <c r="I25"/>
      <c r="J25"/>
    </row>
    <row r="26" spans="1:10" s="22" customFormat="1" x14ac:dyDescent="0.25">
      <c r="A26"/>
      <c r="D26"/>
      <c r="F26"/>
      <c r="G26"/>
      <c r="H26"/>
      <c r="I26"/>
      <c r="J26"/>
    </row>
  </sheetData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5"/>
  <sheetViews>
    <sheetView tabSelected="1" view="pageBreakPreview" zoomScale="70" zoomScaleNormal="70" zoomScaleSheetLayoutView="70" workbookViewId="0">
      <selection activeCell="N13" sqref="N13"/>
    </sheetView>
  </sheetViews>
  <sheetFormatPr defaultRowHeight="15" outlineLevelRow="1" x14ac:dyDescent="0.25"/>
  <cols>
    <col min="1" max="1" width="12.85546875" style="141" customWidth="1"/>
    <col min="2" max="2" width="64.85546875" style="130" bestFit="1" customWidth="1"/>
    <col min="3" max="3" width="14.42578125" style="130" customWidth="1"/>
    <col min="4" max="4" width="13.42578125" style="130" bestFit="1" customWidth="1"/>
    <col min="5" max="5" width="12.85546875" style="130" customWidth="1"/>
    <col min="6" max="6" width="14" style="130" customWidth="1"/>
    <col min="7" max="7" width="16.42578125" style="130" customWidth="1"/>
    <col min="8" max="8" width="19.42578125" style="130" bestFit="1" customWidth="1"/>
    <col min="9" max="9" width="17.7109375" style="130" customWidth="1"/>
    <col min="10" max="10" width="20.85546875" style="130" customWidth="1"/>
    <col min="11" max="11" width="13.5703125" style="142" customWidth="1"/>
    <col min="12" max="12" width="12.5703125" style="130" customWidth="1"/>
    <col min="13" max="13" width="12.28515625" style="130" customWidth="1"/>
    <col min="14" max="14" width="35.140625" style="130" bestFit="1" customWidth="1"/>
    <col min="15" max="16384" width="9.140625" style="130"/>
  </cols>
  <sheetData>
    <row r="1" spans="1:14" ht="63.75" customHeight="1" x14ac:dyDescent="0.25">
      <c r="A1" s="36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ht="18.75" x14ac:dyDescent="0.25">
      <c r="A2" s="366" t="s">
        <v>566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x14ac:dyDescent="0.25">
      <c r="A3" s="143" t="s">
        <v>11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9" t="s">
        <v>15</v>
      </c>
      <c r="N3" s="144" t="s">
        <v>16</v>
      </c>
    </row>
    <row r="4" spans="1:14" x14ac:dyDescent="0.25">
      <c r="A4" s="143" t="s">
        <v>12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145">
        <v>43113</v>
      </c>
    </row>
    <row r="5" spans="1:14" x14ac:dyDescent="0.25">
      <c r="A5" s="143" t="s">
        <v>13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70">
        <f>BDI!I3</f>
        <v>0.31126118815198645</v>
      </c>
      <c r="N5" s="144" t="s">
        <v>17</v>
      </c>
    </row>
    <row r="6" spans="1:14" x14ac:dyDescent="0.25">
      <c r="A6" s="143" t="s">
        <v>14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70"/>
      <c r="N6" s="146">
        <v>42917</v>
      </c>
    </row>
    <row r="7" spans="1:14" ht="22.5" customHeight="1" x14ac:dyDescent="0.25">
      <c r="A7" s="367" t="s">
        <v>418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</row>
    <row r="8" spans="1:14" ht="20.25" customHeight="1" x14ac:dyDescent="0.25">
      <c r="A8" s="364" t="s">
        <v>378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</row>
    <row r="9" spans="1:14" ht="30" x14ac:dyDescent="0.25">
      <c r="A9" s="147" t="s">
        <v>353</v>
      </c>
      <c r="B9" s="147" t="s">
        <v>379</v>
      </c>
      <c r="C9" s="147" t="s">
        <v>380</v>
      </c>
      <c r="D9" s="147" t="s">
        <v>381</v>
      </c>
      <c r="E9" s="147" t="s">
        <v>814</v>
      </c>
      <c r="F9" s="147" t="s">
        <v>816</v>
      </c>
      <c r="G9" s="147" t="s">
        <v>815</v>
      </c>
      <c r="H9" s="147" t="s">
        <v>3</v>
      </c>
      <c r="I9" s="147" t="s">
        <v>567</v>
      </c>
      <c r="J9" s="147" t="s">
        <v>818</v>
      </c>
      <c r="K9" s="148" t="s">
        <v>384</v>
      </c>
      <c r="L9" s="147" t="s">
        <v>385</v>
      </c>
      <c r="M9" s="147" t="s">
        <v>1</v>
      </c>
      <c r="N9" s="147" t="s">
        <v>386</v>
      </c>
    </row>
    <row r="10" spans="1:14" ht="60" outlineLevel="1" x14ac:dyDescent="0.25">
      <c r="A10" s="152" t="s">
        <v>782</v>
      </c>
      <c r="B10" s="153" t="s">
        <v>392</v>
      </c>
      <c r="C10" s="135"/>
      <c r="D10" s="135"/>
      <c r="E10" s="135"/>
      <c r="F10" s="135"/>
      <c r="G10" s="135"/>
      <c r="H10" s="135"/>
      <c r="I10" s="679">
        <v>0.5</v>
      </c>
      <c r="J10" s="135"/>
      <c r="K10" s="133" t="e">
        <f>(((F10*E10*I10)/G10)*J10)*H10</f>
        <v>#DIV/0!</v>
      </c>
      <c r="L10" s="154" t="s">
        <v>17</v>
      </c>
      <c r="M10" s="154" t="s">
        <v>390</v>
      </c>
      <c r="N10" s="153" t="s">
        <v>389</v>
      </c>
    </row>
    <row r="11" spans="1:14" ht="45" outlineLevel="1" x14ac:dyDescent="0.25">
      <c r="A11" s="152" t="s">
        <v>783</v>
      </c>
      <c r="B11" s="155" t="s">
        <v>393</v>
      </c>
      <c r="C11" s="135"/>
      <c r="D11" s="135"/>
      <c r="E11" s="135"/>
      <c r="F11" s="135"/>
      <c r="G11" s="135"/>
      <c r="H11" s="135"/>
      <c r="I11" s="679">
        <v>0.5</v>
      </c>
      <c r="J11" s="135"/>
      <c r="K11" s="133" t="e">
        <f t="shared" ref="K11:K29" si="0">(((F11*E11*I11)/G11)*J11)*H11</f>
        <v>#DIV/0!</v>
      </c>
      <c r="L11" s="135" t="s">
        <v>17</v>
      </c>
      <c r="M11" s="135" t="s">
        <v>390</v>
      </c>
      <c r="N11" s="149" t="s">
        <v>389</v>
      </c>
    </row>
    <row r="12" spans="1:14" ht="60" outlineLevel="1" x14ac:dyDescent="0.25">
      <c r="A12" s="152" t="s">
        <v>784</v>
      </c>
      <c r="B12" s="149" t="s">
        <v>394</v>
      </c>
      <c r="C12" s="135"/>
      <c r="D12" s="135"/>
      <c r="E12" s="135"/>
      <c r="F12" s="135"/>
      <c r="G12" s="135"/>
      <c r="H12" s="135"/>
      <c r="I12" s="135">
        <v>0.5</v>
      </c>
      <c r="J12" s="135"/>
      <c r="K12" s="133" t="e">
        <f t="shared" si="0"/>
        <v>#DIV/0!</v>
      </c>
      <c r="L12" s="135" t="s">
        <v>17</v>
      </c>
      <c r="M12" s="135" t="s">
        <v>390</v>
      </c>
      <c r="N12" s="149" t="s">
        <v>389</v>
      </c>
    </row>
    <row r="13" spans="1:14" ht="48.75" customHeight="1" outlineLevel="1" x14ac:dyDescent="0.25">
      <c r="A13" s="152" t="s">
        <v>785</v>
      </c>
      <c r="B13" s="149" t="s">
        <v>395</v>
      </c>
      <c r="C13" s="135"/>
      <c r="D13" s="135"/>
      <c r="E13" s="135"/>
      <c r="F13" s="135"/>
      <c r="G13" s="135"/>
      <c r="H13" s="135"/>
      <c r="I13" s="679">
        <v>0.5</v>
      </c>
      <c r="J13" s="135"/>
      <c r="K13" s="133" t="e">
        <f t="shared" si="0"/>
        <v>#DIV/0!</v>
      </c>
      <c r="L13" s="135" t="s">
        <v>17</v>
      </c>
      <c r="M13" s="135" t="s">
        <v>390</v>
      </c>
      <c r="N13" s="149" t="s">
        <v>389</v>
      </c>
    </row>
    <row r="14" spans="1:14" ht="45" outlineLevel="1" x14ac:dyDescent="0.25">
      <c r="A14" s="152" t="s">
        <v>786</v>
      </c>
      <c r="B14" s="149" t="s">
        <v>396</v>
      </c>
      <c r="C14" s="135"/>
      <c r="D14" s="135"/>
      <c r="E14" s="135"/>
      <c r="F14" s="135"/>
      <c r="G14" s="135"/>
      <c r="H14" s="135"/>
      <c r="I14" s="135">
        <v>1</v>
      </c>
      <c r="J14" s="135"/>
      <c r="K14" s="133" t="e">
        <f t="shared" si="0"/>
        <v>#DIV/0!</v>
      </c>
      <c r="L14" s="135" t="s">
        <v>17</v>
      </c>
      <c r="M14" s="135" t="s">
        <v>390</v>
      </c>
      <c r="N14" s="149" t="s">
        <v>389</v>
      </c>
    </row>
    <row r="15" spans="1:14" ht="45" outlineLevel="1" x14ac:dyDescent="0.25">
      <c r="A15" s="152" t="s">
        <v>787</v>
      </c>
      <c r="B15" s="149" t="s">
        <v>397</v>
      </c>
      <c r="C15" s="135"/>
      <c r="D15" s="135"/>
      <c r="E15" s="135"/>
      <c r="F15" s="135"/>
      <c r="G15" s="135"/>
      <c r="H15" s="135"/>
      <c r="I15" s="679">
        <v>0.33300000000000002</v>
      </c>
      <c r="J15" s="135"/>
      <c r="K15" s="133" t="e">
        <f t="shared" si="0"/>
        <v>#DIV/0!</v>
      </c>
      <c r="L15" s="135" t="s">
        <v>17</v>
      </c>
      <c r="M15" s="135" t="s">
        <v>390</v>
      </c>
      <c r="N15" s="149" t="s">
        <v>389</v>
      </c>
    </row>
    <row r="16" spans="1:14" ht="45" outlineLevel="1" x14ac:dyDescent="0.25">
      <c r="A16" s="152" t="s">
        <v>788</v>
      </c>
      <c r="B16" s="149" t="s">
        <v>398</v>
      </c>
      <c r="C16" s="135"/>
      <c r="D16" s="135"/>
      <c r="E16" s="135"/>
      <c r="F16" s="135"/>
      <c r="G16" s="135"/>
      <c r="H16" s="135"/>
      <c r="I16" s="679">
        <v>0.33300000000000002</v>
      </c>
      <c r="J16" s="135"/>
      <c r="K16" s="133" t="e">
        <f t="shared" si="0"/>
        <v>#DIV/0!</v>
      </c>
      <c r="L16" s="135" t="s">
        <v>17</v>
      </c>
      <c r="M16" s="135" t="s">
        <v>390</v>
      </c>
      <c r="N16" s="149" t="s">
        <v>389</v>
      </c>
    </row>
    <row r="17" spans="1:14" ht="45" outlineLevel="1" x14ac:dyDescent="0.25">
      <c r="A17" s="152" t="s">
        <v>789</v>
      </c>
      <c r="B17" s="156" t="s">
        <v>399</v>
      </c>
      <c r="C17" s="135"/>
      <c r="D17" s="135"/>
      <c r="E17" s="135"/>
      <c r="F17" s="135"/>
      <c r="G17" s="135"/>
      <c r="H17" s="135"/>
      <c r="I17" s="135">
        <v>0.5</v>
      </c>
      <c r="J17" s="135"/>
      <c r="K17" s="133" t="e">
        <f t="shared" si="0"/>
        <v>#DIV/0!</v>
      </c>
      <c r="L17" s="135" t="s">
        <v>17</v>
      </c>
      <c r="M17" s="135" t="s">
        <v>390</v>
      </c>
      <c r="N17" s="149" t="s">
        <v>389</v>
      </c>
    </row>
    <row r="18" spans="1:14" ht="30" outlineLevel="1" x14ac:dyDescent="0.25">
      <c r="A18" s="152" t="s">
        <v>790</v>
      </c>
      <c r="B18" s="156" t="s">
        <v>400</v>
      </c>
      <c r="C18" s="135"/>
      <c r="D18" s="135"/>
      <c r="E18" s="135"/>
      <c r="F18" s="135"/>
      <c r="G18" s="135"/>
      <c r="H18" s="135"/>
      <c r="I18" s="135">
        <v>1</v>
      </c>
      <c r="J18" s="135"/>
      <c r="K18" s="133" t="e">
        <f t="shared" si="0"/>
        <v>#DIV/0!</v>
      </c>
      <c r="L18" s="135" t="s">
        <v>17</v>
      </c>
      <c r="M18" s="135" t="s">
        <v>390</v>
      </c>
      <c r="N18" s="149" t="s">
        <v>389</v>
      </c>
    </row>
    <row r="19" spans="1:14" ht="45" outlineLevel="1" x14ac:dyDescent="0.25">
      <c r="A19" s="152" t="s">
        <v>791</v>
      </c>
      <c r="B19" s="156" t="s">
        <v>401</v>
      </c>
      <c r="C19" s="135"/>
      <c r="D19" s="135"/>
      <c r="E19" s="135"/>
      <c r="F19" s="135"/>
      <c r="G19" s="135"/>
      <c r="H19" s="135"/>
      <c r="I19" s="679">
        <v>0.5</v>
      </c>
      <c r="J19" s="135"/>
      <c r="K19" s="133" t="e">
        <f t="shared" si="0"/>
        <v>#DIV/0!</v>
      </c>
      <c r="L19" s="135" t="s">
        <v>17</v>
      </c>
      <c r="M19" s="135" t="s">
        <v>390</v>
      </c>
      <c r="N19" s="149" t="s">
        <v>389</v>
      </c>
    </row>
    <row r="20" spans="1:14" ht="30" outlineLevel="1" x14ac:dyDescent="0.25">
      <c r="A20" s="152" t="s">
        <v>792</v>
      </c>
      <c r="B20" s="156" t="s">
        <v>402</v>
      </c>
      <c r="C20" s="135"/>
      <c r="D20" s="135"/>
      <c r="E20" s="135"/>
      <c r="F20" s="135"/>
      <c r="G20" s="135"/>
      <c r="H20" s="135"/>
      <c r="I20" s="679">
        <v>0.33</v>
      </c>
      <c r="J20" s="135"/>
      <c r="K20" s="133" t="e">
        <f t="shared" si="0"/>
        <v>#DIV/0!</v>
      </c>
      <c r="L20" s="135" t="s">
        <v>17</v>
      </c>
      <c r="M20" s="135" t="s">
        <v>390</v>
      </c>
      <c r="N20" s="149" t="s">
        <v>389</v>
      </c>
    </row>
    <row r="21" spans="1:14" ht="45" outlineLevel="1" x14ac:dyDescent="0.25">
      <c r="A21" s="152" t="s">
        <v>793</v>
      </c>
      <c r="B21" s="156" t="s">
        <v>403</v>
      </c>
      <c r="C21" s="135"/>
      <c r="D21" s="135"/>
      <c r="E21" s="135"/>
      <c r="F21" s="135"/>
      <c r="G21" s="135"/>
      <c r="H21" s="135"/>
      <c r="I21" s="135">
        <v>1</v>
      </c>
      <c r="J21" s="135"/>
      <c r="K21" s="133" t="e">
        <f t="shared" si="0"/>
        <v>#DIV/0!</v>
      </c>
      <c r="L21" s="135" t="s">
        <v>17</v>
      </c>
      <c r="M21" s="135" t="s">
        <v>390</v>
      </c>
      <c r="N21" s="149" t="s">
        <v>389</v>
      </c>
    </row>
    <row r="22" spans="1:14" ht="30" outlineLevel="1" x14ac:dyDescent="0.25">
      <c r="A22" s="152" t="s">
        <v>794</v>
      </c>
      <c r="B22" s="156" t="s">
        <v>404</v>
      </c>
      <c r="C22" s="135"/>
      <c r="D22" s="135"/>
      <c r="E22" s="135"/>
      <c r="F22" s="135"/>
      <c r="G22" s="135"/>
      <c r="H22" s="135"/>
      <c r="I22" s="135">
        <v>1</v>
      </c>
      <c r="J22" s="135"/>
      <c r="K22" s="133" t="e">
        <f t="shared" si="0"/>
        <v>#DIV/0!</v>
      </c>
      <c r="L22" s="135" t="s">
        <v>17</v>
      </c>
      <c r="M22" s="135" t="s">
        <v>390</v>
      </c>
      <c r="N22" s="149" t="s">
        <v>389</v>
      </c>
    </row>
    <row r="23" spans="1:14" ht="30" outlineLevel="1" x14ac:dyDescent="0.25">
      <c r="A23" s="152" t="s">
        <v>795</v>
      </c>
      <c r="B23" s="156" t="s">
        <v>405</v>
      </c>
      <c r="C23" s="135"/>
      <c r="D23" s="135"/>
      <c r="E23" s="135"/>
      <c r="F23" s="135"/>
      <c r="G23" s="135"/>
      <c r="H23" s="135"/>
      <c r="I23" s="679">
        <v>0.2</v>
      </c>
      <c r="J23" s="135"/>
      <c r="K23" s="133" t="e">
        <f t="shared" si="0"/>
        <v>#DIV/0!</v>
      </c>
      <c r="L23" s="135" t="s">
        <v>17</v>
      </c>
      <c r="M23" s="135" t="s">
        <v>390</v>
      </c>
      <c r="N23" s="149" t="s">
        <v>389</v>
      </c>
    </row>
    <row r="24" spans="1:14" ht="45" outlineLevel="1" x14ac:dyDescent="0.25">
      <c r="A24" s="152" t="s">
        <v>796</v>
      </c>
      <c r="B24" s="157" t="s">
        <v>462</v>
      </c>
      <c r="C24" s="135"/>
      <c r="D24" s="135"/>
      <c r="E24" s="135"/>
      <c r="F24" s="135"/>
      <c r="G24" s="135"/>
      <c r="H24" s="135"/>
      <c r="I24" s="135">
        <v>0.5</v>
      </c>
      <c r="J24" s="135"/>
      <c r="K24" s="133" t="e">
        <f t="shared" si="0"/>
        <v>#DIV/0!</v>
      </c>
      <c r="L24" s="135" t="s">
        <v>17</v>
      </c>
      <c r="M24" s="135" t="s">
        <v>390</v>
      </c>
      <c r="N24" s="149" t="s">
        <v>389</v>
      </c>
    </row>
    <row r="25" spans="1:14" ht="30" outlineLevel="1" x14ac:dyDescent="0.25">
      <c r="A25" s="152" t="s">
        <v>797</v>
      </c>
      <c r="B25" s="156" t="s">
        <v>406</v>
      </c>
      <c r="C25" s="135"/>
      <c r="D25" s="135"/>
      <c r="E25" s="135"/>
      <c r="F25" s="135"/>
      <c r="G25" s="135"/>
      <c r="H25" s="135"/>
      <c r="I25" s="135">
        <v>0.5</v>
      </c>
      <c r="J25" s="135"/>
      <c r="K25" s="133" t="e">
        <f t="shared" si="0"/>
        <v>#DIV/0!</v>
      </c>
      <c r="L25" s="135" t="s">
        <v>17</v>
      </c>
      <c r="M25" s="135" t="s">
        <v>390</v>
      </c>
      <c r="N25" s="149" t="s">
        <v>389</v>
      </c>
    </row>
    <row r="26" spans="1:14" ht="30" outlineLevel="1" x14ac:dyDescent="0.25">
      <c r="A26" s="152" t="s">
        <v>798</v>
      </c>
      <c r="B26" s="158" t="s">
        <v>575</v>
      </c>
      <c r="C26" s="132"/>
      <c r="D26" s="132"/>
      <c r="E26" s="132"/>
      <c r="F26" s="132"/>
      <c r="G26" s="132"/>
      <c r="H26" s="132"/>
      <c r="I26" s="679">
        <v>0.5</v>
      </c>
      <c r="J26" s="132"/>
      <c r="K26" s="133" t="e">
        <f t="shared" si="0"/>
        <v>#DIV/0!</v>
      </c>
      <c r="L26" s="132" t="s">
        <v>16</v>
      </c>
      <c r="M26" s="132" t="s">
        <v>583</v>
      </c>
      <c r="N26" s="149" t="s">
        <v>389</v>
      </c>
    </row>
    <row r="27" spans="1:14" ht="30" outlineLevel="1" x14ac:dyDescent="0.25">
      <c r="A27" s="152" t="s">
        <v>799</v>
      </c>
      <c r="B27" s="158" t="s">
        <v>578</v>
      </c>
      <c r="C27" s="132"/>
      <c r="D27" s="132"/>
      <c r="E27" s="132"/>
      <c r="F27" s="132"/>
      <c r="G27" s="132"/>
      <c r="H27" s="132"/>
      <c r="I27" s="135">
        <v>1</v>
      </c>
      <c r="J27" s="132"/>
      <c r="K27" s="133" t="e">
        <f t="shared" si="0"/>
        <v>#DIV/0!</v>
      </c>
      <c r="L27" s="132" t="s">
        <v>16</v>
      </c>
      <c r="M27" s="132" t="s">
        <v>586</v>
      </c>
      <c r="N27" s="149" t="s">
        <v>389</v>
      </c>
    </row>
    <row r="28" spans="1:14" ht="30" outlineLevel="1" x14ac:dyDescent="0.25">
      <c r="A28" s="152" t="s">
        <v>800</v>
      </c>
      <c r="B28" s="158" t="s">
        <v>581</v>
      </c>
      <c r="C28" s="132"/>
      <c r="D28" s="132"/>
      <c r="E28" s="132"/>
      <c r="F28" s="132"/>
      <c r="G28" s="132"/>
      <c r="H28" s="132"/>
      <c r="I28" s="135">
        <v>0.5</v>
      </c>
      <c r="J28" s="132"/>
      <c r="K28" s="133" t="e">
        <f t="shared" si="0"/>
        <v>#DIV/0!</v>
      </c>
      <c r="L28" s="132" t="s">
        <v>16</v>
      </c>
      <c r="M28" s="132" t="s">
        <v>590</v>
      </c>
      <c r="N28" s="149" t="s">
        <v>389</v>
      </c>
    </row>
    <row r="29" spans="1:14" ht="45" outlineLevel="1" x14ac:dyDescent="0.25">
      <c r="A29" s="152" t="s">
        <v>801</v>
      </c>
      <c r="B29" s="158" t="s">
        <v>396</v>
      </c>
      <c r="C29" s="132"/>
      <c r="D29" s="132"/>
      <c r="E29" s="132"/>
      <c r="F29" s="132"/>
      <c r="G29" s="132"/>
      <c r="H29" s="132"/>
      <c r="I29" s="135">
        <v>1</v>
      </c>
      <c r="J29" s="132"/>
      <c r="K29" s="133" t="e">
        <f t="shared" si="0"/>
        <v>#DIV/0!</v>
      </c>
      <c r="L29" s="132" t="s">
        <v>16</v>
      </c>
      <c r="M29" s="132" t="s">
        <v>592</v>
      </c>
      <c r="N29" s="149" t="s">
        <v>389</v>
      </c>
    </row>
    <row r="30" spans="1:14" ht="30" x14ac:dyDescent="0.25">
      <c r="A30" s="131" t="s">
        <v>354</v>
      </c>
      <c r="B30" s="131" t="s">
        <v>781</v>
      </c>
      <c r="C30" s="147" t="s">
        <v>380</v>
      </c>
      <c r="D30" s="147" t="s">
        <v>381</v>
      </c>
      <c r="E30" s="147" t="s">
        <v>814</v>
      </c>
      <c r="F30" s="147" t="s">
        <v>816</v>
      </c>
      <c r="G30" s="147" t="s">
        <v>815</v>
      </c>
      <c r="H30" s="147" t="s">
        <v>3</v>
      </c>
      <c r="I30" s="147" t="s">
        <v>567</v>
      </c>
      <c r="J30" s="147" t="s">
        <v>818</v>
      </c>
      <c r="K30" s="148" t="s">
        <v>384</v>
      </c>
      <c r="L30" s="147" t="s">
        <v>385</v>
      </c>
      <c r="M30" s="147" t="s">
        <v>1</v>
      </c>
      <c r="N30" s="147" t="s">
        <v>386</v>
      </c>
    </row>
    <row r="31" spans="1:14" ht="60" outlineLevel="1" x14ac:dyDescent="0.25">
      <c r="A31" s="132" t="s">
        <v>802</v>
      </c>
      <c r="B31" s="159" t="s">
        <v>460</v>
      </c>
      <c r="C31" s="132"/>
      <c r="D31" s="132"/>
      <c r="E31" s="132"/>
      <c r="F31" s="132"/>
      <c r="G31" s="132"/>
      <c r="H31" s="132"/>
      <c r="I31" s="135">
        <v>1</v>
      </c>
      <c r="J31" s="132"/>
      <c r="K31" s="133" t="e">
        <f>(((F31*E31*I31)/G31)*J31)*H31</f>
        <v>#DIV/0!</v>
      </c>
      <c r="L31" s="132" t="s">
        <v>16</v>
      </c>
      <c r="M31" s="132">
        <v>5901</v>
      </c>
      <c r="N31" s="132" t="s">
        <v>391</v>
      </c>
    </row>
    <row r="32" spans="1:14" ht="60" outlineLevel="1" x14ac:dyDescent="0.25">
      <c r="A32" s="132" t="s">
        <v>803</v>
      </c>
      <c r="B32" s="159" t="s">
        <v>407</v>
      </c>
      <c r="C32" s="132"/>
      <c r="D32" s="132"/>
      <c r="E32" s="132"/>
      <c r="F32" s="132"/>
      <c r="G32" s="132"/>
      <c r="H32" s="132"/>
      <c r="I32" s="308">
        <v>1</v>
      </c>
      <c r="J32" s="132"/>
      <c r="K32" s="133" t="e">
        <f t="shared" ref="K32:K42" si="1">(((F32*E32*I32)/G32)*J32)*H32</f>
        <v>#DIV/0!</v>
      </c>
      <c r="L32" s="132" t="s">
        <v>16</v>
      </c>
      <c r="M32" s="132">
        <v>83362</v>
      </c>
      <c r="N32" s="132" t="s">
        <v>391</v>
      </c>
    </row>
    <row r="33" spans="1:14" ht="45" outlineLevel="1" x14ac:dyDescent="0.25">
      <c r="A33" s="132" t="s">
        <v>804</v>
      </c>
      <c r="B33" s="160" t="s">
        <v>408</v>
      </c>
      <c r="C33" s="132"/>
      <c r="D33" s="132"/>
      <c r="E33" s="132"/>
      <c r="F33" s="132"/>
      <c r="G33" s="132"/>
      <c r="H33" s="132"/>
      <c r="I33" s="308">
        <v>1</v>
      </c>
      <c r="J33" s="132"/>
      <c r="K33" s="133" t="e">
        <f t="shared" si="1"/>
        <v>#DIV/0!</v>
      </c>
      <c r="L33" s="132" t="s">
        <v>16</v>
      </c>
      <c r="M33" s="132">
        <v>5811</v>
      </c>
      <c r="N33" s="132" t="s">
        <v>391</v>
      </c>
    </row>
    <row r="34" spans="1:14" ht="45" outlineLevel="1" x14ac:dyDescent="0.25">
      <c r="A34" s="132" t="s">
        <v>805</v>
      </c>
      <c r="B34" s="160" t="s">
        <v>409</v>
      </c>
      <c r="C34" s="132"/>
      <c r="D34" s="132"/>
      <c r="E34" s="132"/>
      <c r="F34" s="132"/>
      <c r="G34" s="132"/>
      <c r="H34" s="132"/>
      <c r="I34" s="308">
        <v>1</v>
      </c>
      <c r="J34" s="132"/>
      <c r="K34" s="133" t="e">
        <f t="shared" si="1"/>
        <v>#DIV/0!</v>
      </c>
      <c r="L34" s="132" t="s">
        <v>16</v>
      </c>
      <c r="M34" s="132">
        <v>96035</v>
      </c>
      <c r="N34" s="132" t="s">
        <v>391</v>
      </c>
    </row>
    <row r="35" spans="1:14" ht="60" outlineLevel="1" x14ac:dyDescent="0.25">
      <c r="A35" s="132" t="s">
        <v>806</v>
      </c>
      <c r="B35" s="158" t="s">
        <v>410</v>
      </c>
      <c r="C35" s="132"/>
      <c r="D35" s="132"/>
      <c r="E35" s="132"/>
      <c r="F35" s="132"/>
      <c r="G35" s="132"/>
      <c r="H35" s="132"/>
      <c r="I35" s="308">
        <v>1</v>
      </c>
      <c r="J35" s="132"/>
      <c r="K35" s="133" t="e">
        <f t="shared" si="1"/>
        <v>#DIV/0!</v>
      </c>
      <c r="L35" s="132" t="s">
        <v>16</v>
      </c>
      <c r="M35" s="132">
        <v>89883</v>
      </c>
      <c r="N35" s="132" t="s">
        <v>391</v>
      </c>
    </row>
    <row r="36" spans="1:14" ht="60" outlineLevel="1" x14ac:dyDescent="0.25">
      <c r="A36" s="132" t="s">
        <v>807</v>
      </c>
      <c r="B36" s="158" t="s">
        <v>411</v>
      </c>
      <c r="C36" s="132"/>
      <c r="D36" s="132"/>
      <c r="E36" s="132"/>
      <c r="F36" s="132"/>
      <c r="G36" s="132"/>
      <c r="H36" s="132"/>
      <c r="I36" s="308">
        <v>1</v>
      </c>
      <c r="J36" s="132"/>
      <c r="K36" s="133" t="e">
        <f t="shared" si="1"/>
        <v>#DIV/0!</v>
      </c>
      <c r="L36" s="132" t="s">
        <v>16</v>
      </c>
      <c r="M36" s="132">
        <v>89876</v>
      </c>
      <c r="N36" s="132" t="s">
        <v>391</v>
      </c>
    </row>
    <row r="37" spans="1:14" ht="60" outlineLevel="1" x14ac:dyDescent="0.25">
      <c r="A37" s="132" t="s">
        <v>808</v>
      </c>
      <c r="B37" s="158" t="s">
        <v>412</v>
      </c>
      <c r="C37" s="132"/>
      <c r="D37" s="132"/>
      <c r="E37" s="132"/>
      <c r="F37" s="132"/>
      <c r="G37" s="132"/>
      <c r="H37" s="132"/>
      <c r="I37" s="308">
        <v>1</v>
      </c>
      <c r="J37" s="132"/>
      <c r="K37" s="133" t="e">
        <f t="shared" si="1"/>
        <v>#DIV/0!</v>
      </c>
      <c r="L37" s="132" t="s">
        <v>16</v>
      </c>
      <c r="M37" s="132">
        <v>91645</v>
      </c>
      <c r="N37" s="132" t="s">
        <v>391</v>
      </c>
    </row>
    <row r="38" spans="1:14" ht="45" outlineLevel="1" x14ac:dyDescent="0.25">
      <c r="A38" s="132" t="s">
        <v>809</v>
      </c>
      <c r="B38" s="158" t="s">
        <v>576</v>
      </c>
      <c r="C38" s="132"/>
      <c r="D38" s="132"/>
      <c r="E38" s="132"/>
      <c r="F38" s="132"/>
      <c r="G38" s="132"/>
      <c r="H38" s="132"/>
      <c r="I38" s="308">
        <v>1</v>
      </c>
      <c r="J38" s="132"/>
      <c r="K38" s="133" t="e">
        <f t="shared" si="1"/>
        <v>#DIV/0!</v>
      </c>
      <c r="L38" s="132" t="s">
        <v>16</v>
      </c>
      <c r="M38" s="132" t="s">
        <v>584</v>
      </c>
      <c r="N38" s="132" t="s">
        <v>391</v>
      </c>
    </row>
    <row r="39" spans="1:14" ht="60" outlineLevel="1" x14ac:dyDescent="0.25">
      <c r="A39" s="132" t="s">
        <v>810</v>
      </c>
      <c r="B39" s="158" t="s">
        <v>577</v>
      </c>
      <c r="C39" s="132"/>
      <c r="D39" s="132"/>
      <c r="E39" s="132"/>
      <c r="F39" s="132"/>
      <c r="G39" s="132"/>
      <c r="H39" s="132"/>
      <c r="I39" s="308">
        <v>1</v>
      </c>
      <c r="J39" s="132"/>
      <c r="K39" s="133" t="e">
        <f t="shared" si="1"/>
        <v>#DIV/0!</v>
      </c>
      <c r="L39" s="132" t="s">
        <v>16</v>
      </c>
      <c r="M39" s="132" t="s">
        <v>585</v>
      </c>
      <c r="N39" s="132" t="s">
        <v>391</v>
      </c>
    </row>
    <row r="40" spans="1:14" ht="60" outlineLevel="1" x14ac:dyDescent="0.25">
      <c r="A40" s="132" t="s">
        <v>811</v>
      </c>
      <c r="B40" s="158" t="s">
        <v>579</v>
      </c>
      <c r="C40" s="132"/>
      <c r="D40" s="132"/>
      <c r="E40" s="132"/>
      <c r="F40" s="132"/>
      <c r="G40" s="132"/>
      <c r="H40" s="132"/>
      <c r="I40" s="308">
        <v>1</v>
      </c>
      <c r="J40" s="132"/>
      <c r="K40" s="133" t="e">
        <f t="shared" si="1"/>
        <v>#DIV/0!</v>
      </c>
      <c r="L40" s="132" t="s">
        <v>16</v>
      </c>
      <c r="M40" s="132" t="s">
        <v>587</v>
      </c>
      <c r="N40" s="132" t="s">
        <v>391</v>
      </c>
    </row>
    <row r="41" spans="1:14" ht="60" outlineLevel="1" x14ac:dyDescent="0.25">
      <c r="A41" s="132" t="s">
        <v>812</v>
      </c>
      <c r="B41" s="158" t="s">
        <v>580</v>
      </c>
      <c r="C41" s="132"/>
      <c r="D41" s="132"/>
      <c r="E41" s="132"/>
      <c r="F41" s="132"/>
      <c r="G41" s="132"/>
      <c r="H41" s="132"/>
      <c r="I41" s="308">
        <v>1</v>
      </c>
      <c r="J41" s="132"/>
      <c r="K41" s="133" t="e">
        <f t="shared" si="1"/>
        <v>#DIV/0!</v>
      </c>
      <c r="L41" s="132" t="s">
        <v>16</v>
      </c>
      <c r="M41" s="132" t="s">
        <v>588</v>
      </c>
      <c r="N41" s="132" t="s">
        <v>391</v>
      </c>
    </row>
    <row r="42" spans="1:14" ht="60" outlineLevel="1" x14ac:dyDescent="0.25">
      <c r="A42" s="132" t="s">
        <v>813</v>
      </c>
      <c r="B42" s="158" t="s">
        <v>591</v>
      </c>
      <c r="C42" s="132"/>
      <c r="D42" s="132"/>
      <c r="E42" s="132"/>
      <c r="F42" s="132"/>
      <c r="G42" s="132"/>
      <c r="H42" s="132"/>
      <c r="I42" s="308">
        <v>1</v>
      </c>
      <c r="J42" s="132"/>
      <c r="K42" s="133" t="e">
        <f t="shared" si="1"/>
        <v>#DIV/0!</v>
      </c>
      <c r="L42" s="132" t="s">
        <v>16</v>
      </c>
      <c r="M42" s="132" t="s">
        <v>589</v>
      </c>
      <c r="N42" s="132" t="s">
        <v>391</v>
      </c>
    </row>
    <row r="43" spans="1:14" x14ac:dyDescent="0.25">
      <c r="A43" s="361" t="s">
        <v>50</v>
      </c>
      <c r="B43" s="362"/>
      <c r="C43" s="362"/>
      <c r="D43" s="362"/>
      <c r="E43" s="362"/>
      <c r="F43" s="362"/>
      <c r="G43" s="362"/>
      <c r="H43" s="362"/>
      <c r="I43" s="362"/>
      <c r="J43" s="362"/>
      <c r="K43" s="136" t="e">
        <f>SUM(K10:K42)</f>
        <v>#DIV/0!</v>
      </c>
      <c r="L43" s="137"/>
      <c r="M43" s="137"/>
      <c r="N43" s="137"/>
    </row>
    <row r="44" spans="1:14" ht="65.25" customHeight="1" x14ac:dyDescent="0.25">
      <c r="A44" s="307" t="s">
        <v>817</v>
      </c>
      <c r="B44" s="680"/>
      <c r="C44" s="681"/>
      <c r="D44" s="681"/>
      <c r="E44" s="681"/>
      <c r="F44" s="681"/>
      <c r="G44" s="681"/>
      <c r="H44" s="681"/>
      <c r="I44" s="681"/>
      <c r="J44" s="681"/>
      <c r="K44" s="681"/>
      <c r="L44" s="681"/>
      <c r="M44" s="681"/>
      <c r="N44" s="682"/>
    </row>
    <row r="45" spans="1:14" ht="36.75" customHeight="1" x14ac:dyDescent="0.25">
      <c r="A45" s="138" t="s">
        <v>413</v>
      </c>
      <c r="B45" s="363" t="s">
        <v>474</v>
      </c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</row>
    <row r="46" spans="1:14" ht="46.5" customHeight="1" x14ac:dyDescent="0.25">
      <c r="A46" s="138" t="s">
        <v>414</v>
      </c>
      <c r="B46" s="363" t="s">
        <v>573</v>
      </c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</row>
    <row r="47" spans="1:14" ht="29.25" customHeight="1" x14ac:dyDescent="0.25">
      <c r="A47" s="138" t="s">
        <v>415</v>
      </c>
      <c r="B47" s="363" t="s">
        <v>574</v>
      </c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</row>
    <row r="48" spans="1:14" ht="95.1" customHeight="1" x14ac:dyDescent="0.25">
      <c r="A48" s="604" t="s">
        <v>627</v>
      </c>
      <c r="B48" s="604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</row>
    <row r="49" spans="1:14" x14ac:dyDescent="0.2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40"/>
      <c r="L49" s="139"/>
      <c r="M49" s="139"/>
      <c r="N49" s="139"/>
    </row>
    <row r="50" spans="1:14" x14ac:dyDescent="0.2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40"/>
      <c r="L50" s="139"/>
      <c r="M50" s="139"/>
      <c r="N50" s="139"/>
    </row>
    <row r="51" spans="1:14" x14ac:dyDescent="0.2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40"/>
      <c r="L51" s="139"/>
      <c r="M51" s="139"/>
      <c r="N51" s="139"/>
    </row>
    <row r="52" spans="1:14" x14ac:dyDescent="0.25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40"/>
      <c r="L52" s="139"/>
      <c r="M52" s="139"/>
      <c r="N52" s="139"/>
    </row>
    <row r="53" spans="1:14" x14ac:dyDescent="0.2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40"/>
      <c r="L53" s="139"/>
      <c r="M53" s="139"/>
      <c r="N53" s="139"/>
    </row>
    <row r="54" spans="1:14" x14ac:dyDescent="0.25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40"/>
      <c r="L54" s="139"/>
      <c r="M54" s="139"/>
      <c r="N54" s="139"/>
    </row>
    <row r="55" spans="1:14" x14ac:dyDescent="0.25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40"/>
      <c r="L55" s="139"/>
      <c r="M55" s="139"/>
      <c r="N55" s="139"/>
    </row>
    <row r="56" spans="1:14" x14ac:dyDescent="0.2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40"/>
      <c r="L56" s="139"/>
      <c r="M56" s="139"/>
      <c r="N56" s="139"/>
    </row>
    <row r="57" spans="1:14" x14ac:dyDescent="0.2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40"/>
      <c r="L57" s="139"/>
      <c r="M57" s="139"/>
      <c r="N57" s="139"/>
    </row>
    <row r="58" spans="1:14" x14ac:dyDescent="0.25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40"/>
      <c r="L58" s="139"/>
      <c r="M58" s="139"/>
      <c r="N58" s="139"/>
    </row>
    <row r="59" spans="1:14" x14ac:dyDescent="0.2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40"/>
      <c r="L59" s="139"/>
      <c r="M59" s="139"/>
      <c r="N59" s="139"/>
    </row>
    <row r="60" spans="1:14" x14ac:dyDescent="0.2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40"/>
      <c r="L60" s="139"/>
      <c r="M60" s="139"/>
      <c r="N60" s="139"/>
    </row>
    <row r="61" spans="1:14" x14ac:dyDescent="0.2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40"/>
      <c r="L61" s="139"/>
      <c r="M61" s="139"/>
      <c r="N61" s="139"/>
    </row>
    <row r="62" spans="1:14" x14ac:dyDescent="0.2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40"/>
      <c r="L62" s="139"/>
      <c r="M62" s="139"/>
      <c r="N62" s="139"/>
    </row>
    <row r="63" spans="1:14" x14ac:dyDescent="0.25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40"/>
      <c r="L63" s="139"/>
      <c r="M63" s="139"/>
      <c r="N63" s="139"/>
    </row>
    <row r="64" spans="1:14" x14ac:dyDescent="0.25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40"/>
      <c r="L64" s="139"/>
      <c r="M64" s="139"/>
      <c r="N64" s="139"/>
    </row>
    <row r="65" spans="1:14" x14ac:dyDescent="0.2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40"/>
      <c r="L65" s="139"/>
      <c r="M65" s="139"/>
      <c r="N65" s="139"/>
    </row>
    <row r="66" spans="1:14" x14ac:dyDescent="0.25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40"/>
      <c r="L66" s="139"/>
      <c r="M66" s="139"/>
      <c r="N66" s="139"/>
    </row>
    <row r="67" spans="1:14" x14ac:dyDescent="0.25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40"/>
      <c r="L67" s="139"/>
      <c r="M67" s="139"/>
      <c r="N67" s="139"/>
    </row>
    <row r="68" spans="1:14" x14ac:dyDescent="0.25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40"/>
      <c r="L68" s="139"/>
      <c r="M68" s="139"/>
      <c r="N68" s="139"/>
    </row>
    <row r="69" spans="1:14" s="134" customFormat="1" x14ac:dyDescent="0.25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40"/>
      <c r="L69" s="139"/>
      <c r="M69" s="139"/>
      <c r="N69" s="139"/>
    </row>
    <row r="70" spans="1:14" s="134" customFormat="1" x14ac:dyDescent="0.25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40"/>
      <c r="L70" s="139"/>
      <c r="M70" s="139"/>
      <c r="N70" s="139"/>
    </row>
    <row r="71" spans="1:14" s="134" customFormat="1" ht="21" customHeight="1" x14ac:dyDescent="0.2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40"/>
      <c r="L71" s="139"/>
      <c r="M71" s="139"/>
      <c r="N71" s="139"/>
    </row>
    <row r="72" spans="1:14" s="134" customFormat="1" x14ac:dyDescent="0.25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40"/>
      <c r="L72" s="139"/>
      <c r="M72" s="139"/>
      <c r="N72" s="139"/>
    </row>
    <row r="73" spans="1:14" s="134" customFormat="1" x14ac:dyDescent="0.25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40"/>
      <c r="L73" s="139"/>
      <c r="M73" s="139"/>
      <c r="N73" s="139"/>
    </row>
    <row r="74" spans="1:14" s="134" customFormat="1" x14ac:dyDescent="0.25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40"/>
      <c r="L74" s="139"/>
      <c r="M74" s="139"/>
      <c r="N74" s="139"/>
    </row>
    <row r="75" spans="1:14" ht="64.5" customHeight="1" x14ac:dyDescent="0.2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40"/>
      <c r="L75" s="139"/>
      <c r="M75" s="139"/>
      <c r="N75" s="139"/>
    </row>
    <row r="76" spans="1:14" s="134" customFormat="1" x14ac:dyDescent="0.25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40"/>
      <c r="L76" s="139"/>
      <c r="M76" s="139"/>
      <c r="N76" s="139"/>
    </row>
    <row r="77" spans="1:14" s="134" customFormat="1" x14ac:dyDescent="0.25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40"/>
      <c r="L77" s="139"/>
      <c r="M77" s="139"/>
      <c r="N77" s="139"/>
    </row>
    <row r="78" spans="1:14" s="134" customFormat="1" x14ac:dyDescent="0.25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40"/>
      <c r="L78" s="139"/>
      <c r="M78" s="139"/>
      <c r="N78" s="139"/>
    </row>
    <row r="79" spans="1:14" s="134" customFormat="1" x14ac:dyDescent="0.25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40"/>
      <c r="L79" s="139"/>
      <c r="M79" s="139"/>
      <c r="N79" s="139"/>
    </row>
    <row r="80" spans="1:14" s="134" customFormat="1" x14ac:dyDescent="0.25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40"/>
      <c r="L80" s="139"/>
      <c r="M80" s="139"/>
      <c r="N80" s="139"/>
    </row>
    <row r="81" spans="1:15" x14ac:dyDescent="0.25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40"/>
      <c r="L81" s="139"/>
      <c r="M81" s="139"/>
      <c r="N81" s="139"/>
    </row>
    <row r="82" spans="1:15" x14ac:dyDescent="0.25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40"/>
      <c r="L82" s="139"/>
      <c r="M82" s="139"/>
      <c r="N82" s="139"/>
    </row>
    <row r="83" spans="1:15" x14ac:dyDescent="0.25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40"/>
      <c r="L83" s="139"/>
      <c r="M83" s="139"/>
      <c r="N83" s="139"/>
    </row>
    <row r="84" spans="1:15" ht="19.5" customHeight="1" x14ac:dyDescent="0.25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40"/>
      <c r="L84" s="139"/>
      <c r="M84" s="139"/>
      <c r="N84" s="139"/>
    </row>
    <row r="85" spans="1:15" x14ac:dyDescent="0.25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40"/>
      <c r="L85" s="139"/>
      <c r="M85" s="139"/>
      <c r="N85" s="139"/>
    </row>
    <row r="86" spans="1:15" x14ac:dyDescent="0.25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40"/>
      <c r="L86" s="139"/>
      <c r="M86" s="139"/>
      <c r="N86" s="139"/>
    </row>
    <row r="87" spans="1:15" x14ac:dyDescent="0.25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40"/>
      <c r="L87" s="139"/>
      <c r="M87" s="139"/>
      <c r="N87" s="139"/>
    </row>
    <row r="88" spans="1:15" x14ac:dyDescent="0.25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40"/>
      <c r="L88" s="139"/>
      <c r="M88" s="139"/>
      <c r="N88" s="139"/>
    </row>
    <row r="89" spans="1:15" s="134" customFormat="1" x14ac:dyDescent="0.25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40"/>
      <c r="L89" s="139"/>
      <c r="M89" s="139"/>
      <c r="N89" s="139"/>
    </row>
    <row r="90" spans="1:15" s="134" customFormat="1" x14ac:dyDescent="0.25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40"/>
      <c r="L90" s="139"/>
      <c r="M90" s="139"/>
      <c r="N90" s="139"/>
    </row>
    <row r="91" spans="1:15" s="134" customFormat="1" x14ac:dyDescent="0.25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40"/>
      <c r="L91" s="139"/>
      <c r="M91" s="139"/>
      <c r="N91" s="139"/>
    </row>
    <row r="92" spans="1:15" s="134" customFormat="1" x14ac:dyDescent="0.25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40"/>
      <c r="L92" s="139"/>
      <c r="M92" s="139"/>
      <c r="N92" s="139"/>
    </row>
    <row r="93" spans="1:15" s="134" customFormat="1" x14ac:dyDescent="0.25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40"/>
      <c r="L93" s="139"/>
      <c r="M93" s="139"/>
      <c r="N93" s="139"/>
    </row>
    <row r="94" spans="1:15" s="134" customFormat="1" x14ac:dyDescent="0.25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40"/>
      <c r="L94" s="139"/>
      <c r="M94" s="139"/>
      <c r="N94" s="139"/>
    </row>
    <row r="95" spans="1:15" x14ac:dyDescent="0.25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40"/>
      <c r="L95" s="139"/>
      <c r="M95" s="139"/>
      <c r="N95" s="139"/>
      <c r="O95" s="130" t="s">
        <v>582</v>
      </c>
    </row>
    <row r="96" spans="1:15" s="134" customFormat="1" x14ac:dyDescent="0.25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40"/>
      <c r="L96" s="139"/>
      <c r="M96" s="139"/>
      <c r="N96" s="139"/>
    </row>
    <row r="97" spans="1:15" s="134" customFormat="1" x14ac:dyDescent="0.25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40"/>
      <c r="L97" s="139"/>
      <c r="M97" s="139"/>
      <c r="N97" s="139"/>
    </row>
    <row r="98" spans="1:15" s="134" customFormat="1" x14ac:dyDescent="0.25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40"/>
      <c r="L98" s="139"/>
      <c r="M98" s="139"/>
      <c r="N98" s="139"/>
    </row>
    <row r="99" spans="1:15" s="134" customFormat="1" x14ac:dyDescent="0.25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40"/>
      <c r="L99" s="139"/>
      <c r="M99" s="139"/>
      <c r="N99" s="139"/>
    </row>
    <row r="100" spans="1:15" s="134" customFormat="1" x14ac:dyDescent="0.25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40"/>
      <c r="L100" s="139"/>
      <c r="M100" s="139"/>
      <c r="N100" s="139"/>
    </row>
    <row r="101" spans="1:15" s="134" customFormat="1" x14ac:dyDescent="0.25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40"/>
      <c r="L101" s="139"/>
      <c r="M101" s="139"/>
      <c r="N101" s="139"/>
    </row>
    <row r="102" spans="1:15" x14ac:dyDescent="0.25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40"/>
      <c r="L102" s="139"/>
      <c r="M102" s="139"/>
      <c r="N102" s="139"/>
      <c r="O102" s="130" t="s">
        <v>582</v>
      </c>
    </row>
    <row r="103" spans="1:15" s="134" customFormat="1" x14ac:dyDescent="0.25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40"/>
      <c r="L103" s="139"/>
      <c r="M103" s="139"/>
      <c r="N103" s="139"/>
    </row>
    <row r="104" spans="1:15" s="134" customFormat="1" x14ac:dyDescent="0.25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40"/>
      <c r="L104" s="139"/>
      <c r="M104" s="139"/>
      <c r="N104" s="139"/>
    </row>
    <row r="105" spans="1:15" s="134" customFormat="1" x14ac:dyDescent="0.25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40"/>
      <c r="L105" s="139"/>
      <c r="M105" s="139"/>
      <c r="N105" s="139"/>
    </row>
    <row r="106" spans="1:15" s="134" customFormat="1" x14ac:dyDescent="0.25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40"/>
      <c r="L106" s="139"/>
      <c r="M106" s="139"/>
      <c r="N106" s="139"/>
    </row>
    <row r="107" spans="1:15" s="134" customFormat="1" x14ac:dyDescent="0.25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40"/>
      <c r="L107" s="139"/>
      <c r="M107" s="139"/>
      <c r="N107" s="139"/>
    </row>
    <row r="108" spans="1:15" s="134" customFormat="1" x14ac:dyDescent="0.25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40"/>
      <c r="L108" s="139"/>
      <c r="M108" s="139"/>
      <c r="N108" s="139"/>
    </row>
    <row r="109" spans="1:15" x14ac:dyDescent="0.25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40"/>
      <c r="L109" s="139"/>
      <c r="M109" s="139"/>
      <c r="N109" s="139"/>
    </row>
    <row r="110" spans="1:15" s="134" customFormat="1" x14ac:dyDescent="0.2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40"/>
      <c r="L110" s="139"/>
      <c r="M110" s="139"/>
      <c r="N110" s="139"/>
    </row>
    <row r="111" spans="1:15" s="134" customFormat="1" x14ac:dyDescent="0.25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40"/>
      <c r="L111" s="139"/>
      <c r="M111" s="139"/>
      <c r="N111" s="139"/>
    </row>
    <row r="112" spans="1:15" s="134" customFormat="1" x14ac:dyDescent="0.25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40"/>
      <c r="L112" s="139"/>
      <c r="M112" s="139"/>
      <c r="N112" s="139"/>
    </row>
    <row r="113" spans="1:14" s="134" customFormat="1" x14ac:dyDescent="0.25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40"/>
      <c r="L113" s="139"/>
      <c r="M113" s="139"/>
      <c r="N113" s="139"/>
    </row>
    <row r="114" spans="1:14" s="134" customFormat="1" x14ac:dyDescent="0.25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40"/>
      <c r="L114" s="139"/>
      <c r="M114" s="139"/>
      <c r="N114" s="139"/>
    </row>
    <row r="115" spans="1:14" s="134" customFormat="1" x14ac:dyDescent="0.25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40"/>
      <c r="L115" s="139"/>
      <c r="M115" s="139"/>
      <c r="N115" s="139"/>
    </row>
    <row r="116" spans="1:14" collapsed="1" x14ac:dyDescent="0.25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40"/>
      <c r="L116" s="139"/>
      <c r="M116" s="139"/>
      <c r="N116" s="139"/>
    </row>
    <row r="117" spans="1:14" hidden="1" x14ac:dyDescent="0.25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40"/>
      <c r="L117" s="139"/>
      <c r="M117" s="139"/>
      <c r="N117" s="139"/>
    </row>
    <row r="118" spans="1:14" hidden="1" x14ac:dyDescent="0.25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40"/>
      <c r="L118" s="139"/>
      <c r="M118" s="139"/>
      <c r="N118" s="139"/>
    </row>
    <row r="119" spans="1:14" hidden="1" x14ac:dyDescent="0.25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40"/>
      <c r="L119" s="139"/>
      <c r="M119" s="139"/>
      <c r="N119" s="139"/>
    </row>
    <row r="120" spans="1:14" hidden="1" x14ac:dyDescent="0.25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40"/>
      <c r="L120" s="139"/>
      <c r="M120" s="139"/>
      <c r="N120" s="139"/>
    </row>
    <row r="121" spans="1:14" collapsed="1" x14ac:dyDescent="0.25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40"/>
      <c r="L121" s="139"/>
      <c r="M121" s="139"/>
      <c r="N121" s="139"/>
    </row>
    <row r="122" spans="1:14" hidden="1" x14ac:dyDescent="0.25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40"/>
      <c r="L122" s="139"/>
      <c r="M122" s="139"/>
      <c r="N122" s="139"/>
    </row>
    <row r="123" spans="1:14" hidden="1" x14ac:dyDescent="0.25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40"/>
      <c r="L123" s="139"/>
      <c r="M123" s="139"/>
      <c r="N123" s="139"/>
    </row>
    <row r="124" spans="1:14" hidden="1" x14ac:dyDescent="0.25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40"/>
      <c r="L124" s="139"/>
      <c r="M124" s="139"/>
      <c r="N124" s="139"/>
    </row>
    <row r="125" spans="1:14" hidden="1" x14ac:dyDescent="0.2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40"/>
      <c r="L125" s="139"/>
      <c r="M125" s="139"/>
      <c r="N125" s="139"/>
    </row>
    <row r="126" spans="1:14" hidden="1" x14ac:dyDescent="0.25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40"/>
      <c r="L126" s="139"/>
      <c r="M126" s="139"/>
      <c r="N126" s="139"/>
    </row>
    <row r="127" spans="1:14" hidden="1" x14ac:dyDescent="0.25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40"/>
      <c r="L127" s="139"/>
      <c r="M127" s="139"/>
      <c r="N127" s="139"/>
    </row>
    <row r="128" spans="1:14" collapsed="1" x14ac:dyDescent="0.25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40"/>
      <c r="L128" s="139"/>
      <c r="M128" s="139"/>
      <c r="N128" s="139"/>
    </row>
    <row r="129" spans="1:14" hidden="1" x14ac:dyDescent="0.25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40"/>
      <c r="L129" s="139"/>
      <c r="M129" s="139"/>
      <c r="N129" s="139"/>
    </row>
    <row r="130" spans="1:14" hidden="1" x14ac:dyDescent="0.25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40"/>
      <c r="L130" s="139"/>
      <c r="M130" s="139"/>
      <c r="N130" s="139"/>
    </row>
    <row r="131" spans="1:14" hidden="1" x14ac:dyDescent="0.25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40"/>
      <c r="L131" s="139"/>
      <c r="M131" s="139"/>
      <c r="N131" s="139"/>
    </row>
    <row r="132" spans="1:14" hidden="1" x14ac:dyDescent="0.25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40"/>
      <c r="L132" s="139"/>
      <c r="M132" s="139"/>
      <c r="N132" s="139"/>
    </row>
    <row r="133" spans="1:14" hidden="1" x14ac:dyDescent="0.25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40"/>
      <c r="L133" s="139"/>
      <c r="M133" s="139"/>
      <c r="N133" s="139"/>
    </row>
    <row r="134" spans="1:14" hidden="1" x14ac:dyDescent="0.25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40"/>
      <c r="L134" s="139"/>
      <c r="M134" s="139"/>
      <c r="N134" s="139"/>
    </row>
    <row r="135" spans="1:14" collapsed="1" x14ac:dyDescent="0.25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40"/>
      <c r="L135" s="139"/>
      <c r="M135" s="139"/>
      <c r="N135" s="139"/>
    </row>
    <row r="136" spans="1:14" hidden="1" x14ac:dyDescent="0.2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40"/>
      <c r="L136" s="139"/>
      <c r="M136" s="139"/>
      <c r="N136" s="139"/>
    </row>
    <row r="137" spans="1:14" hidden="1" x14ac:dyDescent="0.2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40"/>
      <c r="L137" s="139"/>
      <c r="M137" s="139"/>
      <c r="N137" s="139"/>
    </row>
    <row r="138" spans="1:14" hidden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40"/>
      <c r="L138" s="139"/>
      <c r="M138" s="139"/>
      <c r="N138" s="139"/>
    </row>
    <row r="139" spans="1:14" hidden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40"/>
      <c r="L139" s="139"/>
      <c r="M139" s="139"/>
      <c r="N139" s="139"/>
    </row>
    <row r="140" spans="1:14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40"/>
      <c r="L140" s="139"/>
      <c r="M140" s="139"/>
      <c r="N140" s="139"/>
    </row>
    <row r="141" spans="1:14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40"/>
      <c r="L141" s="139"/>
      <c r="M141" s="139"/>
      <c r="N141" s="139"/>
    </row>
    <row r="142" spans="1:14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40"/>
      <c r="L142" s="139"/>
      <c r="M142" s="139"/>
      <c r="N142" s="139"/>
    </row>
    <row r="143" spans="1:14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40"/>
      <c r="L143" s="139"/>
      <c r="M143" s="139"/>
      <c r="N143" s="139"/>
    </row>
    <row r="144" spans="1:14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40"/>
      <c r="L144" s="139"/>
      <c r="M144" s="139"/>
      <c r="N144" s="139"/>
    </row>
    <row r="145" spans="1:14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40"/>
      <c r="L145" s="139"/>
      <c r="M145" s="139"/>
      <c r="N145" s="139"/>
    </row>
    <row r="146" spans="1:14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40"/>
      <c r="L146" s="139"/>
      <c r="M146" s="139"/>
      <c r="N146" s="139"/>
    </row>
    <row r="147" spans="1:14" x14ac:dyDescent="0.25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40"/>
      <c r="L147" s="139"/>
      <c r="M147" s="139"/>
      <c r="N147" s="139"/>
    </row>
    <row r="148" spans="1:14" ht="32.25" customHeight="1" x14ac:dyDescent="0.25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40"/>
      <c r="L148" s="139"/>
      <c r="M148" s="139"/>
      <c r="N148" s="139"/>
    </row>
    <row r="149" spans="1:14" ht="32.25" customHeight="1" x14ac:dyDescent="0.25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40"/>
      <c r="L149" s="139"/>
      <c r="M149" s="139"/>
      <c r="N149" s="139"/>
    </row>
    <row r="150" spans="1:14" ht="35.25" customHeight="1" x14ac:dyDescent="0.25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40"/>
      <c r="L150" s="139"/>
      <c r="M150" s="139"/>
      <c r="N150" s="139"/>
    </row>
    <row r="151" spans="1:14" x14ac:dyDescent="0.25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40"/>
      <c r="L151" s="139"/>
      <c r="M151" s="139"/>
      <c r="N151" s="139"/>
    </row>
    <row r="152" spans="1:14" x14ac:dyDescent="0.25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40"/>
      <c r="L152" s="139"/>
      <c r="M152" s="139"/>
      <c r="N152" s="139"/>
    </row>
    <row r="153" spans="1:14" x14ac:dyDescent="0.2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40"/>
      <c r="L153" s="139"/>
      <c r="M153" s="139"/>
      <c r="N153" s="139"/>
    </row>
    <row r="154" spans="1:14" x14ac:dyDescent="0.25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40"/>
      <c r="L154" s="139"/>
      <c r="M154" s="139"/>
      <c r="N154" s="139"/>
    </row>
    <row r="155" spans="1:14" x14ac:dyDescent="0.25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40"/>
      <c r="L155" s="139"/>
      <c r="M155" s="139"/>
      <c r="N155" s="139"/>
    </row>
    <row r="156" spans="1:14" x14ac:dyDescent="0.25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40"/>
      <c r="L156" s="139"/>
      <c r="M156" s="139"/>
      <c r="N156" s="139"/>
    </row>
    <row r="157" spans="1:14" x14ac:dyDescent="0.25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40"/>
      <c r="L157" s="139"/>
      <c r="M157" s="139"/>
      <c r="N157" s="139"/>
    </row>
    <row r="158" spans="1:14" x14ac:dyDescent="0.25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40"/>
      <c r="L158" s="139"/>
      <c r="M158" s="139"/>
      <c r="N158" s="139"/>
    </row>
    <row r="159" spans="1:14" x14ac:dyDescent="0.25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40"/>
      <c r="L159" s="139"/>
      <c r="M159" s="139"/>
      <c r="N159" s="139"/>
    </row>
    <row r="160" spans="1:14" x14ac:dyDescent="0.25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40"/>
      <c r="L160" s="139"/>
      <c r="M160" s="139"/>
      <c r="N160" s="139"/>
    </row>
    <row r="161" spans="1:14" x14ac:dyDescent="0.25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40"/>
      <c r="L161" s="139"/>
      <c r="M161" s="139"/>
      <c r="N161" s="139"/>
    </row>
    <row r="162" spans="1:14" x14ac:dyDescent="0.25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40"/>
      <c r="L162" s="139"/>
      <c r="M162" s="139"/>
      <c r="N162" s="139"/>
    </row>
    <row r="163" spans="1:14" x14ac:dyDescent="0.25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40"/>
      <c r="L163" s="139"/>
      <c r="M163" s="139"/>
      <c r="N163" s="139"/>
    </row>
    <row r="164" spans="1:14" x14ac:dyDescent="0.25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40"/>
      <c r="L164" s="139"/>
      <c r="M164" s="139"/>
      <c r="N164" s="139"/>
    </row>
    <row r="165" spans="1:14" x14ac:dyDescent="0.25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40"/>
      <c r="L165" s="139"/>
      <c r="M165" s="139"/>
      <c r="N165" s="139"/>
    </row>
    <row r="166" spans="1:14" x14ac:dyDescent="0.25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40"/>
      <c r="L166" s="139"/>
      <c r="M166" s="139"/>
      <c r="N166" s="139"/>
    </row>
    <row r="167" spans="1:14" x14ac:dyDescent="0.25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40"/>
      <c r="L167" s="139"/>
      <c r="M167" s="139"/>
      <c r="N167" s="139"/>
    </row>
    <row r="168" spans="1:14" x14ac:dyDescent="0.25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40"/>
      <c r="L168" s="139"/>
      <c r="M168" s="139"/>
      <c r="N168" s="139"/>
    </row>
    <row r="169" spans="1:14" x14ac:dyDescent="0.25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40"/>
      <c r="L169" s="139"/>
      <c r="M169" s="139"/>
      <c r="N169" s="139"/>
    </row>
    <row r="170" spans="1:14" x14ac:dyDescent="0.25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40"/>
      <c r="L170" s="139"/>
      <c r="M170" s="139"/>
      <c r="N170" s="139"/>
    </row>
    <row r="171" spans="1:14" x14ac:dyDescent="0.25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40"/>
      <c r="L171" s="139"/>
      <c r="M171" s="139"/>
      <c r="N171" s="139"/>
    </row>
    <row r="172" spans="1:14" x14ac:dyDescent="0.25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40"/>
      <c r="L172" s="139"/>
      <c r="M172" s="139"/>
      <c r="N172" s="139"/>
    </row>
    <row r="173" spans="1:14" x14ac:dyDescent="0.25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40"/>
      <c r="L173" s="139"/>
      <c r="M173" s="139"/>
      <c r="N173" s="139"/>
    </row>
    <row r="174" spans="1:14" x14ac:dyDescent="0.25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40"/>
      <c r="L174" s="139"/>
      <c r="M174" s="139"/>
      <c r="N174" s="139"/>
    </row>
    <row r="175" spans="1:14" x14ac:dyDescent="0.25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40"/>
      <c r="L175" s="139"/>
      <c r="M175" s="139"/>
      <c r="N175" s="139"/>
    </row>
    <row r="176" spans="1:14" x14ac:dyDescent="0.25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40"/>
      <c r="L176" s="139"/>
      <c r="M176" s="139"/>
      <c r="N176" s="139"/>
    </row>
    <row r="177" spans="1:14" x14ac:dyDescent="0.25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40"/>
      <c r="L177" s="139"/>
      <c r="M177" s="139"/>
      <c r="N177" s="139"/>
    </row>
    <row r="178" spans="1:14" x14ac:dyDescent="0.25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40"/>
      <c r="L178" s="139"/>
      <c r="M178" s="139"/>
      <c r="N178" s="139"/>
    </row>
    <row r="179" spans="1:14" x14ac:dyDescent="0.2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40"/>
      <c r="L179" s="139"/>
      <c r="M179" s="139"/>
      <c r="N179" s="139"/>
    </row>
    <row r="180" spans="1:14" x14ac:dyDescent="0.25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40"/>
      <c r="L180" s="139"/>
      <c r="M180" s="139"/>
      <c r="N180" s="139"/>
    </row>
    <row r="181" spans="1:14" x14ac:dyDescent="0.25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40"/>
      <c r="L181" s="139"/>
      <c r="M181" s="139"/>
      <c r="N181" s="139"/>
    </row>
    <row r="182" spans="1:14" x14ac:dyDescent="0.25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40"/>
      <c r="L182" s="139"/>
      <c r="M182" s="139"/>
      <c r="N182" s="139"/>
    </row>
    <row r="183" spans="1:14" x14ac:dyDescent="0.25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40"/>
      <c r="L183" s="139"/>
      <c r="M183" s="139"/>
      <c r="N183" s="139"/>
    </row>
    <row r="184" spans="1:14" x14ac:dyDescent="0.25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40"/>
      <c r="L184" s="139"/>
      <c r="M184" s="139"/>
      <c r="N184" s="139"/>
    </row>
    <row r="185" spans="1:14" x14ac:dyDescent="0.25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40"/>
      <c r="L185" s="139"/>
      <c r="M185" s="139"/>
      <c r="N185" s="139"/>
    </row>
    <row r="186" spans="1:14" x14ac:dyDescent="0.25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40"/>
      <c r="L186" s="139"/>
      <c r="M186" s="139"/>
      <c r="N186" s="139"/>
    </row>
    <row r="187" spans="1:14" x14ac:dyDescent="0.25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40"/>
      <c r="L187" s="139"/>
      <c r="M187" s="139"/>
      <c r="N187" s="139"/>
    </row>
    <row r="188" spans="1:14" x14ac:dyDescent="0.25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40"/>
      <c r="L188" s="139"/>
      <c r="M188" s="139"/>
      <c r="N188" s="139"/>
    </row>
    <row r="189" spans="1:14" x14ac:dyDescent="0.25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40"/>
      <c r="L189" s="139"/>
      <c r="M189" s="139"/>
      <c r="N189" s="139"/>
    </row>
    <row r="190" spans="1:14" x14ac:dyDescent="0.25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40"/>
      <c r="L190" s="139"/>
      <c r="M190" s="139"/>
      <c r="N190" s="139"/>
    </row>
    <row r="191" spans="1:14" x14ac:dyDescent="0.25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40"/>
      <c r="L191" s="139"/>
      <c r="M191" s="139"/>
      <c r="N191" s="139"/>
    </row>
    <row r="192" spans="1:14" x14ac:dyDescent="0.25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40"/>
      <c r="L192" s="139"/>
      <c r="M192" s="139"/>
      <c r="N192" s="139"/>
    </row>
    <row r="193" spans="1:14" x14ac:dyDescent="0.25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40"/>
      <c r="L193" s="139"/>
      <c r="M193" s="139"/>
      <c r="N193" s="139"/>
    </row>
    <row r="194" spans="1:14" x14ac:dyDescent="0.25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40"/>
      <c r="L194" s="139"/>
      <c r="M194" s="139"/>
      <c r="N194" s="139"/>
    </row>
    <row r="195" spans="1:14" x14ac:dyDescent="0.25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40"/>
      <c r="L195" s="139"/>
      <c r="M195" s="139"/>
      <c r="N195" s="139"/>
    </row>
    <row r="196" spans="1:14" x14ac:dyDescent="0.25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40"/>
      <c r="L196" s="139"/>
      <c r="M196" s="139"/>
      <c r="N196" s="139"/>
    </row>
    <row r="197" spans="1:14" x14ac:dyDescent="0.2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40"/>
      <c r="L197" s="139"/>
      <c r="M197" s="139"/>
      <c r="N197" s="139"/>
    </row>
    <row r="198" spans="1:14" x14ac:dyDescent="0.2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40"/>
      <c r="L198" s="139"/>
      <c r="M198" s="139"/>
      <c r="N198" s="139"/>
    </row>
    <row r="199" spans="1:14" x14ac:dyDescent="0.2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40"/>
      <c r="L199" s="139"/>
      <c r="M199" s="139"/>
      <c r="N199" s="139"/>
    </row>
    <row r="200" spans="1:14" x14ac:dyDescent="0.2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40"/>
      <c r="L200" s="139"/>
      <c r="M200" s="139"/>
      <c r="N200" s="139"/>
    </row>
    <row r="201" spans="1:14" x14ac:dyDescent="0.2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40"/>
      <c r="L201" s="139"/>
      <c r="M201" s="139"/>
      <c r="N201" s="139"/>
    </row>
    <row r="202" spans="1:14" x14ac:dyDescent="0.2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40"/>
      <c r="L202" s="139"/>
      <c r="M202" s="139"/>
      <c r="N202" s="139"/>
    </row>
    <row r="203" spans="1:14" x14ac:dyDescent="0.2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40"/>
      <c r="L203" s="139"/>
      <c r="M203" s="139"/>
      <c r="N203" s="139"/>
    </row>
    <row r="204" spans="1:14" x14ac:dyDescent="0.2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40"/>
      <c r="L204" s="139"/>
      <c r="M204" s="139"/>
      <c r="N204" s="139"/>
    </row>
    <row r="205" spans="1:14" x14ac:dyDescent="0.2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40"/>
      <c r="L205" s="139"/>
      <c r="M205" s="139"/>
      <c r="N205" s="139"/>
    </row>
    <row r="206" spans="1:14" x14ac:dyDescent="0.2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40"/>
      <c r="L206" s="139"/>
      <c r="M206" s="139"/>
      <c r="N206" s="139"/>
    </row>
    <row r="207" spans="1:14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40"/>
      <c r="L207" s="139"/>
      <c r="M207" s="139"/>
      <c r="N207" s="139"/>
    </row>
    <row r="208" spans="1:14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40"/>
      <c r="L208" s="139"/>
      <c r="M208" s="139"/>
      <c r="N208" s="139"/>
    </row>
    <row r="209" spans="1:14" x14ac:dyDescent="0.2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40"/>
      <c r="L209" s="139"/>
      <c r="M209" s="139"/>
      <c r="N209" s="139"/>
    </row>
    <row r="210" spans="1:14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40"/>
      <c r="L210" s="139"/>
      <c r="M210" s="139"/>
      <c r="N210" s="139"/>
    </row>
    <row r="211" spans="1:14" x14ac:dyDescent="0.2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40"/>
      <c r="L211" s="139"/>
      <c r="M211" s="139"/>
      <c r="N211" s="139"/>
    </row>
    <row r="212" spans="1:14" x14ac:dyDescent="0.2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40"/>
      <c r="L212" s="139"/>
      <c r="M212" s="139"/>
      <c r="N212" s="139"/>
    </row>
    <row r="213" spans="1:14" x14ac:dyDescent="0.2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40"/>
      <c r="L213" s="139"/>
      <c r="M213" s="139"/>
      <c r="N213" s="139"/>
    </row>
    <row r="214" spans="1:14" x14ac:dyDescent="0.2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40"/>
      <c r="L214" s="139"/>
      <c r="M214" s="139"/>
      <c r="N214" s="139"/>
    </row>
    <row r="215" spans="1:14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40"/>
      <c r="L215" s="139"/>
      <c r="M215" s="139"/>
      <c r="N215" s="139"/>
    </row>
    <row r="216" spans="1:14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40"/>
      <c r="L216" s="139"/>
      <c r="M216" s="139"/>
      <c r="N216" s="139"/>
    </row>
    <row r="217" spans="1:14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40"/>
      <c r="L217" s="139"/>
      <c r="M217" s="139"/>
      <c r="N217" s="139"/>
    </row>
    <row r="218" spans="1:14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40"/>
      <c r="L218" s="139"/>
      <c r="M218" s="139"/>
      <c r="N218" s="139"/>
    </row>
    <row r="219" spans="1:14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40"/>
      <c r="L219" s="139"/>
      <c r="M219" s="139"/>
      <c r="N219" s="139"/>
    </row>
    <row r="220" spans="1:14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40"/>
      <c r="L220" s="139"/>
      <c r="M220" s="139"/>
      <c r="N220" s="139"/>
    </row>
    <row r="221" spans="1:14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40"/>
      <c r="L221" s="139"/>
      <c r="M221" s="139"/>
      <c r="N221" s="139"/>
    </row>
    <row r="222" spans="1:14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40"/>
      <c r="L222" s="139"/>
      <c r="M222" s="139"/>
      <c r="N222" s="139"/>
    </row>
    <row r="223" spans="1:14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40"/>
      <c r="L223" s="139"/>
      <c r="M223" s="139"/>
      <c r="N223" s="139"/>
    </row>
    <row r="224" spans="1:14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40"/>
      <c r="L224" s="139"/>
      <c r="M224" s="139"/>
      <c r="N224" s="139"/>
    </row>
    <row r="225" spans="1:14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40"/>
      <c r="L225" s="139"/>
      <c r="M225" s="139"/>
      <c r="N225" s="139"/>
    </row>
    <row r="226" spans="1:14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40"/>
      <c r="L226" s="139"/>
      <c r="M226" s="139"/>
      <c r="N226" s="139"/>
    </row>
    <row r="227" spans="1:14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40"/>
      <c r="L227" s="139"/>
      <c r="M227" s="139"/>
      <c r="N227" s="139"/>
    </row>
    <row r="228" spans="1:14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40"/>
      <c r="L228" s="139"/>
      <c r="M228" s="139"/>
      <c r="N228" s="139"/>
    </row>
    <row r="229" spans="1:14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40"/>
      <c r="L229" s="139"/>
      <c r="M229" s="139"/>
      <c r="N229" s="139"/>
    </row>
    <row r="230" spans="1:14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40"/>
      <c r="L230" s="139"/>
      <c r="M230" s="139"/>
      <c r="N230" s="139"/>
    </row>
    <row r="231" spans="1:14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40"/>
      <c r="L231" s="139"/>
      <c r="M231" s="139"/>
      <c r="N231" s="139"/>
    </row>
    <row r="232" spans="1:14" ht="30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40"/>
      <c r="L232" s="139"/>
      <c r="M232" s="139"/>
      <c r="N232" s="139"/>
    </row>
    <row r="233" spans="1:14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40"/>
      <c r="L233" s="139"/>
      <c r="M233" s="139"/>
      <c r="N233" s="139"/>
    </row>
    <row r="234" spans="1:14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40"/>
      <c r="L234" s="139"/>
      <c r="M234" s="139"/>
      <c r="N234" s="139"/>
    </row>
    <row r="235" spans="1:14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40"/>
      <c r="L235" s="139"/>
      <c r="M235" s="139"/>
      <c r="N235" s="139"/>
    </row>
    <row r="236" spans="1:14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40"/>
      <c r="L236" s="139"/>
      <c r="M236" s="139"/>
      <c r="N236" s="139"/>
    </row>
    <row r="237" spans="1:14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40"/>
      <c r="L237" s="139"/>
      <c r="M237" s="139"/>
      <c r="N237" s="139"/>
    </row>
    <row r="238" spans="1:14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40"/>
      <c r="L238" s="139"/>
      <c r="M238" s="139"/>
      <c r="N238" s="139"/>
    </row>
    <row r="239" spans="1:14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40"/>
      <c r="L239" s="139"/>
      <c r="M239" s="139"/>
      <c r="N239" s="139"/>
    </row>
    <row r="240" spans="1:14" x14ac:dyDescent="0.2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40"/>
      <c r="L240" s="139"/>
      <c r="M240" s="139"/>
      <c r="N240" s="139"/>
    </row>
    <row r="241" spans="1:14" x14ac:dyDescent="0.2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40"/>
      <c r="L241" s="139"/>
      <c r="M241" s="139"/>
      <c r="N241" s="139"/>
    </row>
    <row r="242" spans="1:14" x14ac:dyDescent="0.2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40"/>
      <c r="L242" s="139"/>
      <c r="M242" s="139"/>
      <c r="N242" s="139"/>
    </row>
    <row r="243" spans="1:14" x14ac:dyDescent="0.25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40"/>
      <c r="L243" s="139"/>
      <c r="M243" s="139"/>
      <c r="N243" s="139"/>
    </row>
    <row r="244" spans="1:14" x14ac:dyDescent="0.25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40"/>
      <c r="L244" s="139"/>
      <c r="M244" s="139"/>
      <c r="N244" s="139"/>
    </row>
    <row r="245" spans="1:14" x14ac:dyDescent="0.25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40"/>
      <c r="L245" s="139"/>
      <c r="M245" s="139"/>
      <c r="N245" s="139"/>
    </row>
    <row r="246" spans="1:14" x14ac:dyDescent="0.25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40"/>
      <c r="L246" s="139"/>
      <c r="M246" s="139"/>
      <c r="N246" s="139"/>
    </row>
    <row r="247" spans="1:14" x14ac:dyDescent="0.25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40"/>
      <c r="L247" s="139"/>
      <c r="M247" s="139"/>
      <c r="N247" s="139"/>
    </row>
    <row r="248" spans="1:14" x14ac:dyDescent="0.25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40"/>
      <c r="L248" s="139"/>
      <c r="M248" s="139"/>
      <c r="N248" s="139"/>
    </row>
    <row r="249" spans="1:14" x14ac:dyDescent="0.25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40"/>
      <c r="L249" s="139"/>
      <c r="M249" s="139"/>
      <c r="N249" s="139"/>
    </row>
    <row r="250" spans="1:14" x14ac:dyDescent="0.25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40"/>
      <c r="L250" s="139"/>
      <c r="M250" s="139"/>
      <c r="N250" s="139"/>
    </row>
    <row r="251" spans="1:14" ht="29.25" customHeight="1" x14ac:dyDescent="0.25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40"/>
      <c r="L251" s="139"/>
      <c r="M251" s="139"/>
      <c r="N251" s="139"/>
    </row>
    <row r="252" spans="1:14" x14ac:dyDescent="0.25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40"/>
      <c r="L252" s="139"/>
      <c r="M252" s="139"/>
      <c r="N252" s="139"/>
    </row>
    <row r="253" spans="1:14" x14ac:dyDescent="0.25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40"/>
      <c r="L253" s="139"/>
      <c r="M253" s="139"/>
      <c r="N253" s="139"/>
    </row>
    <row r="254" spans="1:14" x14ac:dyDescent="0.25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40"/>
      <c r="L254" s="139"/>
      <c r="M254" s="139"/>
      <c r="N254" s="139"/>
    </row>
    <row r="255" spans="1:14" x14ac:dyDescent="0.25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40"/>
      <c r="L255" s="139"/>
      <c r="M255" s="139"/>
      <c r="N255" s="139"/>
    </row>
    <row r="312" collapsed="1" x14ac:dyDescent="0.25"/>
    <row r="313" collapsed="1" x14ac:dyDescent="0.25"/>
    <row r="314" collapsed="1" x14ac:dyDescent="0.25"/>
    <row r="315" collapsed="1" x14ac:dyDescent="0.25"/>
  </sheetData>
  <mergeCells count="16"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8:N48"/>
    <mergeCell ref="A43:J43"/>
    <mergeCell ref="B45:N45"/>
    <mergeCell ref="B46:N46"/>
    <mergeCell ref="B47:N47"/>
    <mergeCell ref="B44:N44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7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topLeftCell="A7" zoomScale="90" zoomScaleNormal="100" zoomScaleSheetLayoutView="90" workbookViewId="0">
      <selection activeCell="K20" sqref="K20"/>
    </sheetView>
  </sheetViews>
  <sheetFormatPr defaultRowHeight="15" x14ac:dyDescent="0.25"/>
  <cols>
    <col min="1" max="1" width="9.140625" style="108"/>
    <col min="2" max="2" width="11" style="108" customWidth="1"/>
    <col min="3" max="3" width="48.7109375" style="108" customWidth="1"/>
    <col min="4" max="4" width="11.85546875" style="108" customWidth="1"/>
    <col min="5" max="5" width="13.140625" style="94" bestFit="1" customWidth="1"/>
    <col min="6" max="6" width="16.7109375" style="108" customWidth="1"/>
    <col min="7" max="7" width="15.85546875" style="108" customWidth="1"/>
    <col min="8" max="9" width="12.85546875" style="108" customWidth="1"/>
    <col min="10" max="10" width="14.7109375" style="108" customWidth="1"/>
    <col min="11" max="11" width="19.7109375" style="108" customWidth="1"/>
    <col min="12" max="16384" width="9.140625" style="108"/>
  </cols>
  <sheetData>
    <row r="1" spans="1:11" ht="72" customHeight="1" x14ac:dyDescent="0.25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18.75" x14ac:dyDescent="0.25">
      <c r="A2" s="357" t="s">
        <v>463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x14ac:dyDescent="0.25">
      <c r="A3" s="1" t="s">
        <v>11</v>
      </c>
      <c r="B3" s="372"/>
      <c r="C3" s="372"/>
      <c r="D3" s="372"/>
      <c r="E3" s="372"/>
      <c r="F3" s="372"/>
      <c r="G3" s="372"/>
      <c r="H3" s="372"/>
      <c r="I3" s="107"/>
      <c r="J3" s="360" t="s">
        <v>15</v>
      </c>
      <c r="K3" s="106" t="s">
        <v>16</v>
      </c>
    </row>
    <row r="4" spans="1:11" x14ac:dyDescent="0.25">
      <c r="A4" s="1" t="s">
        <v>12</v>
      </c>
      <c r="B4" s="372"/>
      <c r="C4" s="372"/>
      <c r="D4" s="372"/>
      <c r="E4" s="372"/>
      <c r="F4" s="372"/>
      <c r="G4" s="372"/>
      <c r="H4" s="372"/>
      <c r="I4" s="107"/>
      <c r="J4" s="360"/>
      <c r="K4" s="17">
        <v>43113</v>
      </c>
    </row>
    <row r="5" spans="1:11" x14ac:dyDescent="0.25">
      <c r="A5" s="1" t="s">
        <v>13</v>
      </c>
      <c r="B5" s="372"/>
      <c r="C5" s="372"/>
      <c r="D5" s="372"/>
      <c r="E5" s="372"/>
      <c r="F5" s="372"/>
      <c r="G5" s="372"/>
      <c r="H5" s="372"/>
      <c r="I5" s="107"/>
      <c r="J5" s="373">
        <f>BDI!I22</f>
        <v>0.31126118815198645</v>
      </c>
      <c r="K5" s="106" t="s">
        <v>17</v>
      </c>
    </row>
    <row r="6" spans="1:11" x14ac:dyDescent="0.25">
      <c r="A6" s="1" t="s">
        <v>14</v>
      </c>
      <c r="B6" s="372"/>
      <c r="C6" s="372"/>
      <c r="D6" s="372"/>
      <c r="E6" s="372"/>
      <c r="F6" s="372"/>
      <c r="G6" s="372"/>
      <c r="H6" s="372"/>
      <c r="I6" s="107"/>
      <c r="J6" s="373"/>
      <c r="K6" s="18">
        <v>42917</v>
      </c>
    </row>
    <row r="7" spans="1:11" ht="30" x14ac:dyDescent="0.25">
      <c r="A7" s="32" t="s">
        <v>366</v>
      </c>
      <c r="B7" s="32" t="s">
        <v>1</v>
      </c>
      <c r="C7" s="32" t="s">
        <v>464</v>
      </c>
      <c r="D7" s="32" t="s">
        <v>237</v>
      </c>
      <c r="E7" s="32" t="s">
        <v>3</v>
      </c>
      <c r="F7" s="32" t="s">
        <v>465</v>
      </c>
      <c r="G7" s="32" t="s">
        <v>466</v>
      </c>
      <c r="H7" s="32" t="s">
        <v>467</v>
      </c>
      <c r="I7" s="32" t="s">
        <v>382</v>
      </c>
      <c r="J7" s="32" t="s">
        <v>568</v>
      </c>
      <c r="K7" s="32" t="s">
        <v>468</v>
      </c>
    </row>
    <row r="8" spans="1:11" ht="45" x14ac:dyDescent="0.25">
      <c r="A8" s="19" t="s">
        <v>9</v>
      </c>
      <c r="B8" s="161" t="s">
        <v>53</v>
      </c>
      <c r="C8" s="162" t="s">
        <v>469</v>
      </c>
      <c r="D8" s="163" t="s">
        <v>19</v>
      </c>
      <c r="E8" s="164"/>
      <c r="F8" s="19">
        <v>2.52</v>
      </c>
      <c r="G8" s="19">
        <v>1.68</v>
      </c>
      <c r="H8" s="165" t="s">
        <v>594</v>
      </c>
      <c r="I8" s="165" t="s">
        <v>594</v>
      </c>
      <c r="J8" s="165" t="s">
        <v>594</v>
      </c>
      <c r="K8" s="166">
        <f>F8*G8*E8</f>
        <v>0</v>
      </c>
    </row>
    <row r="9" spans="1:11" ht="15.75" x14ac:dyDescent="0.25">
      <c r="A9" s="19" t="s">
        <v>470</v>
      </c>
      <c r="B9" s="161" t="s">
        <v>73</v>
      </c>
      <c r="C9" s="150" t="s">
        <v>74</v>
      </c>
      <c r="D9" s="163" t="s">
        <v>19</v>
      </c>
      <c r="E9" s="171"/>
      <c r="F9" s="19"/>
      <c r="G9" s="19"/>
      <c r="H9" s="165" t="s">
        <v>594</v>
      </c>
      <c r="I9" s="165" t="s">
        <v>594</v>
      </c>
      <c r="J9" s="165" t="s">
        <v>594</v>
      </c>
      <c r="K9" s="166">
        <f>G9*F9</f>
        <v>0</v>
      </c>
    </row>
    <row r="10" spans="1:11" ht="45" x14ac:dyDescent="0.25">
      <c r="A10" s="41" t="s">
        <v>10</v>
      </c>
      <c r="B10" s="109">
        <v>73672</v>
      </c>
      <c r="C10" s="110" t="s">
        <v>593</v>
      </c>
      <c r="D10" s="111" t="s">
        <v>19</v>
      </c>
      <c r="E10" s="185"/>
      <c r="F10" s="19"/>
      <c r="G10" s="19"/>
      <c r="H10" s="165" t="s">
        <v>594</v>
      </c>
      <c r="I10" s="165" t="s">
        <v>594</v>
      </c>
      <c r="J10" s="165" t="s">
        <v>594</v>
      </c>
      <c r="K10" s="166">
        <f>G10*F10</f>
        <v>0</v>
      </c>
    </row>
    <row r="11" spans="1:11" ht="45" x14ac:dyDescent="0.25">
      <c r="A11" s="19" t="s">
        <v>10</v>
      </c>
      <c r="B11" s="109">
        <v>93207</v>
      </c>
      <c r="C11" s="110" t="s">
        <v>471</v>
      </c>
      <c r="D11" s="111" t="s">
        <v>19</v>
      </c>
      <c r="E11" s="168"/>
      <c r="F11" s="19"/>
      <c r="G11" s="19"/>
      <c r="H11" s="165" t="s">
        <v>594</v>
      </c>
      <c r="I11" s="165" t="s">
        <v>594</v>
      </c>
      <c r="J11" s="165" t="s">
        <v>594</v>
      </c>
      <c r="K11" s="166">
        <f>F11*G11*E13</f>
        <v>0</v>
      </c>
    </row>
    <row r="12" spans="1:11" ht="45" x14ac:dyDescent="0.25">
      <c r="A12" s="19" t="s">
        <v>8</v>
      </c>
      <c r="B12" s="161">
        <v>93208</v>
      </c>
      <c r="C12" s="150" t="s">
        <v>75</v>
      </c>
      <c r="D12" s="163" t="s">
        <v>19</v>
      </c>
      <c r="E12" s="168"/>
      <c r="F12" s="19"/>
      <c r="G12" s="19"/>
      <c r="H12" s="165" t="s">
        <v>594</v>
      </c>
      <c r="I12" s="165" t="s">
        <v>594</v>
      </c>
      <c r="J12" s="165" t="s">
        <v>594</v>
      </c>
      <c r="K12" s="166">
        <f>F12*G12*E14</f>
        <v>0</v>
      </c>
    </row>
    <row r="13" spans="1:11" ht="45" x14ac:dyDescent="0.25">
      <c r="A13" s="19" t="s">
        <v>84</v>
      </c>
      <c r="B13" s="161">
        <v>93210</v>
      </c>
      <c r="C13" s="150" t="s">
        <v>76</v>
      </c>
      <c r="D13" s="163" t="s">
        <v>19</v>
      </c>
      <c r="E13" s="168"/>
      <c r="F13" s="165"/>
      <c r="G13" s="165"/>
      <c r="H13" s="165" t="s">
        <v>594</v>
      </c>
      <c r="I13" s="165" t="s">
        <v>594</v>
      </c>
      <c r="J13" s="165" t="s">
        <v>594</v>
      </c>
      <c r="K13" s="166">
        <f>E15</f>
        <v>0</v>
      </c>
    </row>
    <row r="14" spans="1:11" ht="45" x14ac:dyDescent="0.25">
      <c r="A14" s="19" t="s">
        <v>85</v>
      </c>
      <c r="B14" s="161">
        <v>93212</v>
      </c>
      <c r="C14" s="150" t="s">
        <v>77</v>
      </c>
      <c r="D14" s="163" t="s">
        <v>19</v>
      </c>
      <c r="E14" s="168"/>
      <c r="F14" s="19"/>
      <c r="G14" s="19"/>
      <c r="H14" s="165" t="s">
        <v>594</v>
      </c>
      <c r="I14" s="165" t="s">
        <v>594</v>
      </c>
      <c r="J14" s="165" t="s">
        <v>594</v>
      </c>
      <c r="K14" s="166">
        <f>F14*G14*E14*E16</f>
        <v>0</v>
      </c>
    </row>
    <row r="15" spans="1:11" ht="30" x14ac:dyDescent="0.25">
      <c r="A15" s="19" t="s">
        <v>89</v>
      </c>
      <c r="B15" s="161">
        <v>41598</v>
      </c>
      <c r="C15" s="167" t="s">
        <v>472</v>
      </c>
      <c r="D15" s="163" t="s">
        <v>22</v>
      </c>
      <c r="E15" s="164"/>
      <c r="F15" s="19" t="s">
        <v>594</v>
      </c>
      <c r="G15" s="165" t="s">
        <v>594</v>
      </c>
      <c r="H15" s="165" t="s">
        <v>594</v>
      </c>
      <c r="I15" s="165" t="s">
        <v>594</v>
      </c>
      <c r="J15" s="165" t="s">
        <v>594</v>
      </c>
      <c r="K15" s="166">
        <f>E15</f>
        <v>0</v>
      </c>
    </row>
    <row r="16" spans="1:11" ht="30" x14ac:dyDescent="0.25">
      <c r="A16" s="19" t="s">
        <v>90</v>
      </c>
      <c r="B16" s="161">
        <v>72897</v>
      </c>
      <c r="C16" s="167" t="s">
        <v>55</v>
      </c>
      <c r="D16" s="163" t="s">
        <v>29</v>
      </c>
      <c r="E16" s="168"/>
      <c r="F16" s="19"/>
      <c r="G16" s="19"/>
      <c r="H16" s="19"/>
      <c r="I16" s="19"/>
      <c r="J16" s="19"/>
      <c r="K16" s="166">
        <f>F16*G16*H16</f>
        <v>0</v>
      </c>
    </row>
    <row r="17" spans="1:14" ht="30" x14ac:dyDescent="0.25">
      <c r="A17" s="19" t="s">
        <v>97</v>
      </c>
      <c r="B17" s="169">
        <v>95290</v>
      </c>
      <c r="C17" s="170" t="s">
        <v>78</v>
      </c>
      <c r="D17" s="13" t="s">
        <v>56</v>
      </c>
      <c r="E17" s="168"/>
      <c r="F17" s="19"/>
      <c r="G17" s="19"/>
      <c r="H17" s="165"/>
      <c r="I17" s="165"/>
      <c r="J17" s="165"/>
      <c r="K17" s="166">
        <f>F17*G17*H17*I17*(1+J17)</f>
        <v>0</v>
      </c>
    </row>
    <row r="18" spans="1:14" ht="30" x14ac:dyDescent="0.25">
      <c r="A18" s="19" t="s">
        <v>254</v>
      </c>
      <c r="B18" s="169">
        <v>95296</v>
      </c>
      <c r="C18" s="170" t="s">
        <v>79</v>
      </c>
      <c r="D18" s="13" t="s">
        <v>56</v>
      </c>
      <c r="E18" s="168"/>
      <c r="F18" s="165"/>
      <c r="G18" s="165"/>
      <c r="H18" s="165"/>
      <c r="I18" s="165"/>
      <c r="J18" s="165"/>
      <c r="K18" s="166">
        <f>F18*G18*H18*I18*(1+J18)</f>
        <v>0</v>
      </c>
    </row>
    <row r="19" spans="1:14" ht="45" x14ac:dyDescent="0.25">
      <c r="A19" s="19" t="s">
        <v>255</v>
      </c>
      <c r="B19" s="161">
        <v>78472</v>
      </c>
      <c r="C19" s="167" t="s">
        <v>40</v>
      </c>
      <c r="D19" s="163" t="s">
        <v>19</v>
      </c>
      <c r="E19" s="168"/>
      <c r="F19" s="19"/>
      <c r="G19" s="19"/>
      <c r="H19" s="19"/>
      <c r="I19" s="19"/>
      <c r="J19" s="19"/>
      <c r="K19" s="166">
        <f>F19*G19*E19</f>
        <v>0</v>
      </c>
    </row>
    <row r="20" spans="1:14" ht="75" x14ac:dyDescent="0.25">
      <c r="A20" s="19" t="s">
        <v>256</v>
      </c>
      <c r="B20" s="161" t="s">
        <v>364</v>
      </c>
      <c r="C20" s="167" t="s">
        <v>473</v>
      </c>
      <c r="D20" s="163" t="s">
        <v>365</v>
      </c>
      <c r="E20" s="164"/>
      <c r="F20" s="19"/>
      <c r="G20" s="19"/>
      <c r="H20" s="19"/>
      <c r="I20" s="19"/>
      <c r="J20" s="19"/>
      <c r="K20" s="166">
        <f>E20</f>
        <v>0</v>
      </c>
    </row>
    <row r="21" spans="1:14" ht="95.1" customHeight="1" x14ac:dyDescent="0.25">
      <c r="A21" s="371" t="s">
        <v>626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182"/>
      <c r="M21" s="182"/>
      <c r="N21" s="182"/>
    </row>
  </sheetData>
  <mergeCells count="9">
    <mergeCell ref="A21:K21"/>
    <mergeCell ref="B5:H5"/>
    <mergeCell ref="J5:J6"/>
    <mergeCell ref="B6:H6"/>
    <mergeCell ref="A1:K1"/>
    <mergeCell ref="A2:K2"/>
    <mergeCell ref="B3:H3"/>
    <mergeCell ref="J3:J4"/>
    <mergeCell ref="B4:H4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A18" sqref="A18:O18"/>
    </sheetView>
  </sheetViews>
  <sheetFormatPr defaultRowHeight="15" x14ac:dyDescent="0.25"/>
  <cols>
    <col min="2" max="2" width="14.5703125" customWidth="1"/>
    <col min="3" max="3" width="65.7109375" customWidth="1"/>
    <col min="4" max="4" width="15" customWidth="1"/>
    <col min="5" max="5" width="19.42578125" bestFit="1" customWidth="1"/>
    <col min="6" max="6" width="22.7109375" bestFit="1" customWidth="1"/>
    <col min="7" max="7" width="15.85546875" customWidth="1"/>
    <col min="8" max="8" width="18" bestFit="1" customWidth="1"/>
    <col min="9" max="9" width="14" customWidth="1"/>
    <col min="10" max="10" width="15" customWidth="1"/>
    <col min="11" max="11" width="17.7109375" customWidth="1"/>
    <col min="12" max="12" width="17.7109375" style="22" customWidth="1"/>
    <col min="13" max="13" width="20.85546875" style="22" customWidth="1"/>
    <col min="14" max="14" width="23.28515625" bestFit="1" customWidth="1"/>
    <col min="15" max="15" width="21.85546875" bestFit="1" customWidth="1"/>
  </cols>
  <sheetData>
    <row r="1" spans="1:15" ht="26.25" x14ac:dyDescent="0.25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ht="18.75" x14ac:dyDescent="0.25">
      <c r="A2" s="357" t="s">
        <v>475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x14ac:dyDescent="0.25">
      <c r="A3" s="1" t="s">
        <v>11</v>
      </c>
      <c r="B3" s="372"/>
      <c r="C3" s="372"/>
      <c r="D3" s="372"/>
      <c r="E3" s="372"/>
      <c r="F3" s="372"/>
      <c r="G3" s="372"/>
      <c r="H3" s="372"/>
      <c r="I3" s="128"/>
      <c r="J3" s="128"/>
      <c r="K3" s="128"/>
      <c r="L3" s="128"/>
      <c r="M3" s="128"/>
      <c r="N3" s="360" t="s">
        <v>15</v>
      </c>
      <c r="O3" s="129" t="s">
        <v>16</v>
      </c>
    </row>
    <row r="4" spans="1:15" x14ac:dyDescent="0.25">
      <c r="A4" s="1" t="s">
        <v>12</v>
      </c>
      <c r="B4" s="372"/>
      <c r="C4" s="372"/>
      <c r="D4" s="372"/>
      <c r="E4" s="372"/>
      <c r="F4" s="372"/>
      <c r="G4" s="372"/>
      <c r="H4" s="372"/>
      <c r="I4" s="128"/>
      <c r="J4" s="128"/>
      <c r="K4" s="128"/>
      <c r="L4" s="128"/>
      <c r="M4" s="128"/>
      <c r="N4" s="360"/>
      <c r="O4" s="17">
        <v>43113</v>
      </c>
    </row>
    <row r="5" spans="1:15" x14ac:dyDescent="0.25">
      <c r="A5" s="1" t="s">
        <v>13</v>
      </c>
      <c r="B5" s="372"/>
      <c r="C5" s="372"/>
      <c r="D5" s="372"/>
      <c r="E5" s="372"/>
      <c r="F5" s="372"/>
      <c r="G5" s="372"/>
      <c r="H5" s="372"/>
      <c r="I5" s="128"/>
      <c r="J5" s="128"/>
      <c r="K5" s="128"/>
      <c r="L5" s="128"/>
      <c r="M5" s="128"/>
      <c r="N5" s="373">
        <f>BDI!I22</f>
        <v>0.31126118815198645</v>
      </c>
      <c r="O5" s="129" t="s">
        <v>17</v>
      </c>
    </row>
    <row r="6" spans="1:15" x14ac:dyDescent="0.25">
      <c r="A6" s="1" t="s">
        <v>14</v>
      </c>
      <c r="B6" s="372"/>
      <c r="C6" s="372"/>
      <c r="D6" s="372"/>
      <c r="E6" s="372"/>
      <c r="F6" s="372"/>
      <c r="G6" s="372"/>
      <c r="H6" s="372"/>
      <c r="I6" s="128"/>
      <c r="J6" s="128"/>
      <c r="K6" s="128"/>
      <c r="L6" s="128"/>
      <c r="M6" s="128"/>
      <c r="N6" s="373"/>
      <c r="O6" s="18">
        <v>42917</v>
      </c>
    </row>
    <row r="7" spans="1:15" ht="45" x14ac:dyDescent="0.25">
      <c r="A7" s="32" t="s">
        <v>366</v>
      </c>
      <c r="B7" s="32" t="s">
        <v>1</v>
      </c>
      <c r="C7" s="32" t="s">
        <v>464</v>
      </c>
      <c r="D7" s="32" t="s">
        <v>237</v>
      </c>
      <c r="E7" s="32" t="s">
        <v>3</v>
      </c>
      <c r="F7" s="32" t="s">
        <v>465</v>
      </c>
      <c r="G7" s="32" t="s">
        <v>466</v>
      </c>
      <c r="H7" s="32" t="s">
        <v>467</v>
      </c>
      <c r="I7" s="32" t="s">
        <v>476</v>
      </c>
      <c r="J7" s="32" t="s">
        <v>477</v>
      </c>
      <c r="K7" s="32" t="s">
        <v>478</v>
      </c>
      <c r="L7" s="32" t="s">
        <v>382</v>
      </c>
      <c r="M7" s="32" t="s">
        <v>569</v>
      </c>
      <c r="N7" s="32" t="s">
        <v>570</v>
      </c>
      <c r="O7" s="32" t="s">
        <v>468</v>
      </c>
    </row>
    <row r="8" spans="1:15" ht="30" x14ac:dyDescent="0.25">
      <c r="A8" s="19" t="s">
        <v>23</v>
      </c>
      <c r="B8" s="34" t="s">
        <v>87</v>
      </c>
      <c r="C8" s="5" t="s">
        <v>86</v>
      </c>
      <c r="D8" s="9" t="s">
        <v>19</v>
      </c>
      <c r="E8" s="172"/>
      <c r="F8" s="128"/>
      <c r="G8" s="128"/>
      <c r="H8" s="172"/>
      <c r="I8" s="172"/>
      <c r="J8" s="172"/>
      <c r="K8" s="172"/>
      <c r="L8" s="172"/>
      <c r="M8" s="172"/>
      <c r="N8" s="172"/>
      <c r="O8" s="46">
        <f>F8*G8</f>
        <v>0</v>
      </c>
    </row>
    <row r="9" spans="1:15" ht="15.75" x14ac:dyDescent="0.25">
      <c r="A9" s="11" t="s">
        <v>24</v>
      </c>
      <c r="B9" s="173" t="s">
        <v>210</v>
      </c>
      <c r="C9" s="174" t="s">
        <v>209</v>
      </c>
      <c r="D9" s="175" t="s">
        <v>19</v>
      </c>
      <c r="E9" s="176"/>
      <c r="F9" s="177"/>
      <c r="G9" s="177"/>
      <c r="H9" s="176"/>
      <c r="I9" s="176"/>
      <c r="J9" s="176"/>
      <c r="K9" s="176"/>
      <c r="L9" s="176"/>
      <c r="M9" s="176"/>
      <c r="N9" s="176"/>
      <c r="O9" s="178" t="e">
        <f>J9/K9</f>
        <v>#DIV/0!</v>
      </c>
    </row>
    <row r="10" spans="1:15" ht="30" x14ac:dyDescent="0.25">
      <c r="A10" s="11" t="s">
        <v>25</v>
      </c>
      <c r="B10" s="173" t="s">
        <v>212</v>
      </c>
      <c r="C10" s="174" t="s">
        <v>211</v>
      </c>
      <c r="D10" s="175" t="s">
        <v>29</v>
      </c>
      <c r="E10" s="176"/>
      <c r="F10" s="177"/>
      <c r="G10" s="177"/>
      <c r="H10" s="177"/>
      <c r="I10" s="177"/>
      <c r="J10" s="177"/>
      <c r="K10" s="177"/>
      <c r="L10" s="177"/>
      <c r="M10" s="177"/>
      <c r="N10" s="176"/>
      <c r="O10" s="179" t="e">
        <f>(J9/K9)*K10</f>
        <v>#DIV/0!</v>
      </c>
    </row>
    <row r="11" spans="1:15" ht="30" x14ac:dyDescent="0.25">
      <c r="A11" s="19" t="s">
        <v>26</v>
      </c>
      <c r="B11" s="37">
        <v>95290</v>
      </c>
      <c r="C11" s="5" t="s">
        <v>78</v>
      </c>
      <c r="D11" s="9" t="s">
        <v>56</v>
      </c>
      <c r="E11" s="172"/>
      <c r="F11" s="180"/>
      <c r="G11" s="180"/>
      <c r="H11" s="180"/>
      <c r="I11" s="180"/>
      <c r="J11" s="180"/>
      <c r="K11" s="180"/>
      <c r="L11" s="180"/>
      <c r="M11" s="180"/>
      <c r="N11" s="180"/>
      <c r="O11" s="181">
        <f>F11*G11*H11*L11</f>
        <v>0</v>
      </c>
    </row>
    <row r="12" spans="1:15" ht="45" x14ac:dyDescent="0.25">
      <c r="A12" s="19" t="s">
        <v>27</v>
      </c>
      <c r="B12" s="34" t="s">
        <v>88</v>
      </c>
      <c r="C12" s="5" t="s">
        <v>617</v>
      </c>
      <c r="D12" s="9" t="s">
        <v>29</v>
      </c>
      <c r="E12" s="172"/>
      <c r="F12" s="180"/>
      <c r="G12" s="180"/>
      <c r="H12" s="180"/>
      <c r="I12" s="180"/>
      <c r="J12" s="180"/>
      <c r="K12" s="180"/>
      <c r="L12" s="180"/>
      <c r="M12" s="180"/>
      <c r="N12" s="172"/>
      <c r="O12" s="181">
        <f>F12*G12*H12</f>
        <v>0</v>
      </c>
    </row>
    <row r="13" spans="1:15" ht="45" x14ac:dyDescent="0.25">
      <c r="A13" s="19" t="s">
        <v>28</v>
      </c>
      <c r="B13" s="34" t="s">
        <v>88</v>
      </c>
      <c r="C13" s="5" t="s">
        <v>616</v>
      </c>
      <c r="D13" s="9" t="s">
        <v>29</v>
      </c>
      <c r="E13" s="172"/>
      <c r="F13" s="180"/>
      <c r="G13" s="180"/>
      <c r="H13" s="180"/>
      <c r="I13" s="180"/>
      <c r="J13" s="180"/>
      <c r="K13" s="180"/>
      <c r="L13" s="180"/>
      <c r="M13" s="180"/>
      <c r="N13" s="172"/>
      <c r="O13" s="181">
        <f t="shared" ref="O13:O14" si="0">F13*G13*H13</f>
        <v>0</v>
      </c>
    </row>
    <row r="14" spans="1:15" ht="30" x14ac:dyDescent="0.25">
      <c r="A14" s="19" t="s">
        <v>52</v>
      </c>
      <c r="B14" s="37" t="s">
        <v>82</v>
      </c>
      <c r="C14" s="4" t="s">
        <v>81</v>
      </c>
      <c r="D14" s="9" t="s">
        <v>29</v>
      </c>
      <c r="E14" s="172"/>
      <c r="F14" s="180"/>
      <c r="G14" s="180"/>
      <c r="H14" s="180"/>
      <c r="I14" s="180"/>
      <c r="J14" s="180"/>
      <c r="K14" s="180"/>
      <c r="L14" s="180"/>
      <c r="M14" s="180"/>
      <c r="N14" s="172"/>
      <c r="O14" s="181">
        <f t="shared" si="0"/>
        <v>0</v>
      </c>
    </row>
    <row r="15" spans="1:15" ht="30" x14ac:dyDescent="0.25">
      <c r="A15" s="19" t="s">
        <v>91</v>
      </c>
      <c r="B15" s="37" t="s">
        <v>54</v>
      </c>
      <c r="C15" s="4" t="s">
        <v>18</v>
      </c>
      <c r="D15" s="9" t="s">
        <v>19</v>
      </c>
      <c r="E15" s="172"/>
      <c r="F15" s="180"/>
      <c r="G15" s="180"/>
      <c r="H15" s="172"/>
      <c r="I15" s="172"/>
      <c r="J15" s="172"/>
      <c r="K15" s="172"/>
      <c r="L15" s="172"/>
      <c r="M15" s="172"/>
      <c r="N15" s="172"/>
      <c r="O15" s="46">
        <f>F15*G15</f>
        <v>0</v>
      </c>
    </row>
    <row r="16" spans="1:15" ht="31.5" customHeight="1" x14ac:dyDescent="0.25">
      <c r="A16" s="19" t="s">
        <v>242</v>
      </c>
      <c r="B16" s="37">
        <v>79472</v>
      </c>
      <c r="C16" s="10" t="s">
        <v>83</v>
      </c>
      <c r="D16" s="9" t="s">
        <v>19</v>
      </c>
      <c r="E16" s="172"/>
      <c r="F16" s="180"/>
      <c r="G16" s="180"/>
      <c r="H16" s="172"/>
      <c r="I16" s="172"/>
      <c r="J16" s="172"/>
      <c r="K16" s="172"/>
      <c r="L16" s="172"/>
      <c r="M16" s="172"/>
      <c r="N16" s="172"/>
      <c r="O16" s="46">
        <f>F16*G16</f>
        <v>0</v>
      </c>
    </row>
    <row r="17" spans="1:15" x14ac:dyDescent="0.25">
      <c r="A17" s="375" t="s">
        <v>618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</row>
    <row r="18" spans="1:15" ht="95.1" customHeight="1" x14ac:dyDescent="0.25">
      <c r="A18" s="604" t="s">
        <v>626</v>
      </c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</row>
  </sheetData>
  <mergeCells count="10">
    <mergeCell ref="A1:O1"/>
    <mergeCell ref="A2:O2"/>
    <mergeCell ref="B3:H3"/>
    <mergeCell ref="N3:N4"/>
    <mergeCell ref="B4:H4"/>
    <mergeCell ref="A17:O17"/>
    <mergeCell ref="B5:H5"/>
    <mergeCell ref="N5:N6"/>
    <mergeCell ref="B6:H6"/>
    <mergeCell ref="A18:O1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  <ignoredErrors>
    <ignoredError sqref="O9:O1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="60" zoomScaleNormal="90" workbookViewId="0">
      <selection activeCell="A19" sqref="A19:I20"/>
    </sheetView>
  </sheetViews>
  <sheetFormatPr defaultRowHeight="15" x14ac:dyDescent="0.25"/>
  <cols>
    <col min="2" max="2" width="12.42578125" customWidth="1"/>
    <col min="3" max="3" width="72.85546875" customWidth="1"/>
    <col min="4" max="4" width="13.7109375" bestFit="1" customWidth="1"/>
    <col min="5" max="5" width="19.42578125" bestFit="1" customWidth="1"/>
    <col min="6" max="6" width="22.7109375" bestFit="1" customWidth="1"/>
    <col min="7" max="7" width="14.28515625" customWidth="1"/>
    <col min="8" max="8" width="18.140625" customWidth="1"/>
    <col min="9" max="9" width="21.85546875" bestFit="1" customWidth="1"/>
  </cols>
  <sheetData>
    <row r="1" spans="1:9" ht="26.25" x14ac:dyDescent="0.25">
      <c r="A1" s="374"/>
      <c r="B1" s="374"/>
      <c r="C1" s="374"/>
      <c r="D1" s="374"/>
      <c r="E1" s="374"/>
      <c r="F1" s="374"/>
      <c r="G1" s="374"/>
      <c r="H1" s="374"/>
      <c r="I1" s="374"/>
    </row>
    <row r="2" spans="1:9" ht="18.75" x14ac:dyDescent="0.25">
      <c r="A2" s="357" t="s">
        <v>479</v>
      </c>
      <c r="B2" s="357"/>
      <c r="C2" s="357"/>
      <c r="D2" s="357"/>
      <c r="E2" s="357"/>
      <c r="F2" s="357"/>
      <c r="G2" s="357"/>
      <c r="H2" s="357"/>
      <c r="I2" s="357"/>
    </row>
    <row r="3" spans="1:9" x14ac:dyDescent="0.25">
      <c r="A3" s="1" t="s">
        <v>11</v>
      </c>
      <c r="B3" s="372"/>
      <c r="C3" s="372"/>
      <c r="D3" s="372"/>
      <c r="E3" s="372"/>
      <c r="F3" s="372"/>
      <c r="G3" s="372"/>
      <c r="H3" s="360" t="s">
        <v>15</v>
      </c>
      <c r="I3" s="129" t="s">
        <v>16</v>
      </c>
    </row>
    <row r="4" spans="1:9" x14ac:dyDescent="0.25">
      <c r="A4" s="1" t="s">
        <v>12</v>
      </c>
      <c r="B4" s="372"/>
      <c r="C4" s="372"/>
      <c r="D4" s="372"/>
      <c r="E4" s="372"/>
      <c r="F4" s="372"/>
      <c r="G4" s="372"/>
      <c r="H4" s="360"/>
      <c r="I4" s="17">
        <v>43113</v>
      </c>
    </row>
    <row r="5" spans="1:9" x14ac:dyDescent="0.25">
      <c r="A5" s="1" t="s">
        <v>13</v>
      </c>
      <c r="B5" s="372"/>
      <c r="C5" s="372"/>
      <c r="D5" s="372"/>
      <c r="E5" s="372"/>
      <c r="F5" s="372"/>
      <c r="G5" s="372"/>
      <c r="H5" s="373">
        <f>BDI!I22</f>
        <v>0.31126118815198645</v>
      </c>
      <c r="I5" s="129" t="s">
        <v>17</v>
      </c>
    </row>
    <row r="6" spans="1:9" x14ac:dyDescent="0.25">
      <c r="A6" s="1" t="s">
        <v>14</v>
      </c>
      <c r="B6" s="372"/>
      <c r="C6" s="372"/>
      <c r="D6" s="372"/>
      <c r="E6" s="372"/>
      <c r="F6" s="372"/>
      <c r="G6" s="372"/>
      <c r="H6" s="373"/>
      <c r="I6" s="18">
        <v>42917</v>
      </c>
    </row>
    <row r="7" spans="1:9" x14ac:dyDescent="0.25">
      <c r="A7" s="32" t="s">
        <v>366</v>
      </c>
      <c r="B7" s="32" t="s">
        <v>1</v>
      </c>
      <c r="C7" s="32" t="s">
        <v>464</v>
      </c>
      <c r="D7" s="32" t="s">
        <v>237</v>
      </c>
      <c r="E7" s="32" t="s">
        <v>3</v>
      </c>
      <c r="F7" s="32" t="s">
        <v>465</v>
      </c>
      <c r="G7" s="32" t="s">
        <v>466</v>
      </c>
      <c r="H7" s="32" t="s">
        <v>467</v>
      </c>
      <c r="I7" s="32" t="s">
        <v>468</v>
      </c>
    </row>
    <row r="8" spans="1:9" ht="15.75" x14ac:dyDescent="0.25">
      <c r="A8" s="20" t="s">
        <v>31</v>
      </c>
      <c r="B8" s="20">
        <v>72961</v>
      </c>
      <c r="C8" s="42" t="s">
        <v>93</v>
      </c>
      <c r="D8" s="21" t="s">
        <v>19</v>
      </c>
      <c r="E8" s="180"/>
      <c r="F8" s="180"/>
      <c r="G8" s="180"/>
      <c r="H8" s="180"/>
      <c r="I8" s="46">
        <f>F8*G8</f>
        <v>0</v>
      </c>
    </row>
    <row r="9" spans="1:9" s="22" customFormat="1" ht="45" x14ac:dyDescent="0.25">
      <c r="A9" s="20" t="s">
        <v>32</v>
      </c>
      <c r="B9" s="23">
        <v>96387</v>
      </c>
      <c r="C9" s="10" t="s">
        <v>571</v>
      </c>
      <c r="D9" s="9" t="s">
        <v>29</v>
      </c>
      <c r="E9" s="180"/>
      <c r="F9" s="180"/>
      <c r="G9" s="180"/>
      <c r="H9" s="180"/>
      <c r="I9" s="46">
        <f>F9*G9*H9</f>
        <v>0</v>
      </c>
    </row>
    <row r="10" spans="1:9" ht="45" x14ac:dyDescent="0.25">
      <c r="A10" s="20" t="s">
        <v>32</v>
      </c>
      <c r="B10" s="23">
        <v>96387</v>
      </c>
      <c r="C10" s="10" t="s">
        <v>572</v>
      </c>
      <c r="D10" s="9" t="s">
        <v>29</v>
      </c>
      <c r="E10" s="180"/>
      <c r="F10" s="180"/>
      <c r="G10" s="180"/>
      <c r="H10" s="180"/>
      <c r="I10" s="46">
        <f>F10*G10*H10</f>
        <v>0</v>
      </c>
    </row>
    <row r="11" spans="1:9" ht="30" x14ac:dyDescent="0.25">
      <c r="A11" s="20" t="s">
        <v>33</v>
      </c>
      <c r="B11" s="23">
        <v>96401</v>
      </c>
      <c r="C11" s="8" t="s">
        <v>94</v>
      </c>
      <c r="D11" s="9" t="s">
        <v>19</v>
      </c>
      <c r="E11" s="180"/>
      <c r="F11" s="180"/>
      <c r="G11" s="180"/>
      <c r="H11" s="180"/>
      <c r="I11" s="46">
        <f>F11*G11</f>
        <v>0</v>
      </c>
    </row>
    <row r="12" spans="1:9" ht="30" x14ac:dyDescent="0.25">
      <c r="A12" s="20" t="s">
        <v>34</v>
      </c>
      <c r="B12" s="20">
        <v>97807</v>
      </c>
      <c r="C12" s="8" t="s">
        <v>456</v>
      </c>
      <c r="D12" s="9" t="s">
        <v>19</v>
      </c>
      <c r="E12" s="180"/>
      <c r="F12" s="180"/>
      <c r="G12" s="180"/>
      <c r="H12" s="180"/>
      <c r="I12" s="46">
        <f t="shared" ref="I12" si="0">F12*G12</f>
        <v>0</v>
      </c>
    </row>
    <row r="13" spans="1:9" ht="27" customHeight="1" x14ac:dyDescent="0.25">
      <c r="A13" s="20" t="s">
        <v>35</v>
      </c>
      <c r="B13" s="36" t="s">
        <v>363</v>
      </c>
      <c r="C13" s="35" t="s">
        <v>208</v>
      </c>
      <c r="D13" s="21" t="s">
        <v>29</v>
      </c>
      <c r="E13" s="180"/>
      <c r="F13" s="180"/>
      <c r="G13" s="180"/>
      <c r="H13" s="180"/>
      <c r="I13" s="46">
        <f>E13*F13*G13*H13</f>
        <v>0</v>
      </c>
    </row>
    <row r="14" spans="1:9" ht="15.75" x14ac:dyDescent="0.25">
      <c r="A14" s="20" t="s">
        <v>36</v>
      </c>
      <c r="B14" s="39" t="s">
        <v>361</v>
      </c>
      <c r="C14" s="40" t="s">
        <v>362</v>
      </c>
      <c r="D14" s="21" t="s">
        <v>19</v>
      </c>
      <c r="E14" s="180"/>
      <c r="F14" s="180"/>
      <c r="G14" s="180"/>
      <c r="H14" s="180"/>
      <c r="I14" s="46">
        <f>E14*F14*G14</f>
        <v>0</v>
      </c>
    </row>
    <row r="15" spans="1:9" ht="15.75" x14ac:dyDescent="0.25">
      <c r="A15" s="20" t="s">
        <v>37</v>
      </c>
      <c r="B15" s="37" t="s">
        <v>58</v>
      </c>
      <c r="C15" s="38" t="s">
        <v>21</v>
      </c>
      <c r="D15" s="9" t="s">
        <v>22</v>
      </c>
      <c r="E15" s="180"/>
      <c r="F15" s="180"/>
      <c r="G15" s="180"/>
      <c r="H15" s="180"/>
      <c r="I15" s="46">
        <f t="shared" ref="I15:I17" si="1">E15</f>
        <v>0</v>
      </c>
    </row>
    <row r="16" spans="1:9" ht="15.75" x14ac:dyDescent="0.25">
      <c r="A16" s="20" t="s">
        <v>257</v>
      </c>
      <c r="B16" s="37" t="s">
        <v>59</v>
      </c>
      <c r="C16" s="38" t="s">
        <v>95</v>
      </c>
      <c r="D16" s="9" t="s">
        <v>22</v>
      </c>
      <c r="E16" s="180"/>
      <c r="F16" s="180"/>
      <c r="G16" s="180"/>
      <c r="H16" s="180"/>
      <c r="I16" s="46">
        <f t="shared" si="1"/>
        <v>0</v>
      </c>
    </row>
    <row r="17" spans="1:11" ht="15.75" x14ac:dyDescent="0.25">
      <c r="A17" s="20" t="s">
        <v>258</v>
      </c>
      <c r="B17" s="37" t="s">
        <v>60</v>
      </c>
      <c r="C17" s="38" t="s">
        <v>96</v>
      </c>
      <c r="D17" s="9" t="s">
        <v>22</v>
      </c>
      <c r="E17" s="180"/>
      <c r="F17" s="180"/>
      <c r="G17" s="180"/>
      <c r="H17" s="180"/>
      <c r="I17" s="46">
        <f t="shared" si="1"/>
        <v>0</v>
      </c>
    </row>
    <row r="19" spans="1:11" ht="15" customHeight="1" x14ac:dyDescent="0.25">
      <c r="A19" s="371" t="s">
        <v>620</v>
      </c>
      <c r="B19" s="371"/>
      <c r="C19" s="371"/>
      <c r="D19" s="371"/>
      <c r="E19" s="371"/>
      <c r="F19" s="371"/>
      <c r="G19" s="371"/>
      <c r="H19" s="371"/>
      <c r="I19" s="371"/>
      <c r="J19" s="182"/>
      <c r="K19" s="182"/>
    </row>
    <row r="20" spans="1:11" ht="15" customHeight="1" x14ac:dyDescent="0.25">
      <c r="A20" s="371"/>
      <c r="B20" s="371"/>
      <c r="C20" s="371"/>
      <c r="D20" s="371"/>
      <c r="E20" s="371"/>
      <c r="F20" s="371"/>
      <c r="G20" s="371"/>
      <c r="H20" s="371"/>
      <c r="I20" s="371"/>
      <c r="J20" s="182"/>
      <c r="K20" s="182"/>
    </row>
  </sheetData>
  <mergeCells count="9">
    <mergeCell ref="A19:I20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70" workbookViewId="0">
      <selection activeCell="A24" sqref="A24:L25"/>
    </sheetView>
  </sheetViews>
  <sheetFormatPr defaultRowHeight="15" x14ac:dyDescent="0.25"/>
  <cols>
    <col min="2" max="2" width="14.5703125" customWidth="1"/>
    <col min="3" max="3" width="105.42578125" bestFit="1" customWidth="1"/>
    <col min="4" max="4" width="13.7109375" bestFit="1" customWidth="1"/>
    <col min="5" max="5" width="19.42578125" bestFit="1" customWidth="1"/>
    <col min="6" max="6" width="22.7109375" bestFit="1" customWidth="1"/>
    <col min="7" max="7" width="17.5703125" customWidth="1"/>
    <col min="8" max="8" width="17.5703125" bestFit="1" customWidth="1"/>
    <col min="9" max="9" width="23.42578125" style="22" bestFit="1" customWidth="1"/>
    <col min="10" max="10" width="23.28515625" style="22" bestFit="1" customWidth="1"/>
    <col min="11" max="11" width="16.28515625" bestFit="1" customWidth="1"/>
    <col min="12" max="12" width="21.85546875" bestFit="1" customWidth="1"/>
  </cols>
  <sheetData>
    <row r="1" spans="1:12" ht="26.25" x14ac:dyDescent="0.25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2" ht="18.75" x14ac:dyDescent="0.25">
      <c r="A2" s="357" t="s">
        <v>480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x14ac:dyDescent="0.25">
      <c r="A3" s="1" t="s">
        <v>11</v>
      </c>
      <c r="B3" s="372"/>
      <c r="C3" s="372"/>
      <c r="D3" s="372"/>
      <c r="E3" s="372"/>
      <c r="F3" s="372"/>
      <c r="G3" s="372"/>
      <c r="H3" s="372"/>
      <c r="I3" s="128"/>
      <c r="J3" s="128"/>
      <c r="K3" s="360" t="s">
        <v>15</v>
      </c>
      <c r="L3" s="129" t="s">
        <v>16</v>
      </c>
    </row>
    <row r="4" spans="1:12" x14ac:dyDescent="0.25">
      <c r="A4" s="1" t="s">
        <v>12</v>
      </c>
      <c r="B4" s="372"/>
      <c r="C4" s="372"/>
      <c r="D4" s="372"/>
      <c r="E4" s="372"/>
      <c r="F4" s="372"/>
      <c r="G4" s="372"/>
      <c r="H4" s="372"/>
      <c r="I4" s="128"/>
      <c r="J4" s="128"/>
      <c r="K4" s="360"/>
      <c r="L4" s="17">
        <v>43113</v>
      </c>
    </row>
    <row r="5" spans="1:12" x14ac:dyDescent="0.25">
      <c r="A5" s="1" t="s">
        <v>13</v>
      </c>
      <c r="B5" s="372"/>
      <c r="C5" s="372"/>
      <c r="D5" s="372"/>
      <c r="E5" s="372"/>
      <c r="F5" s="372"/>
      <c r="G5" s="372"/>
      <c r="H5" s="372"/>
      <c r="I5" s="128"/>
      <c r="J5" s="128"/>
      <c r="K5" s="373">
        <f>BDI!I22</f>
        <v>0.31126118815198645</v>
      </c>
      <c r="L5" s="129" t="s">
        <v>17</v>
      </c>
    </row>
    <row r="6" spans="1:12" x14ac:dyDescent="0.25">
      <c r="A6" s="1" t="s">
        <v>14</v>
      </c>
      <c r="B6" s="372"/>
      <c r="C6" s="372"/>
      <c r="D6" s="372"/>
      <c r="E6" s="372"/>
      <c r="F6" s="372"/>
      <c r="G6" s="372"/>
      <c r="H6" s="372"/>
      <c r="I6" s="128"/>
      <c r="J6" s="128"/>
      <c r="K6" s="373"/>
      <c r="L6" s="18">
        <v>42917</v>
      </c>
    </row>
    <row r="7" spans="1:12" ht="45" x14ac:dyDescent="0.25">
      <c r="A7" s="32" t="s">
        <v>366</v>
      </c>
      <c r="B7" s="32" t="s">
        <v>1</v>
      </c>
      <c r="C7" s="32" t="s">
        <v>464</v>
      </c>
      <c r="D7" s="32" t="s">
        <v>237</v>
      </c>
      <c r="E7" s="32" t="s">
        <v>3</v>
      </c>
      <c r="F7" s="32" t="s">
        <v>465</v>
      </c>
      <c r="G7" s="32" t="s">
        <v>466</v>
      </c>
      <c r="H7" s="32" t="s">
        <v>621</v>
      </c>
      <c r="I7" s="32" t="s">
        <v>569</v>
      </c>
      <c r="J7" s="32" t="s">
        <v>570</v>
      </c>
      <c r="K7" s="32" t="s">
        <v>382</v>
      </c>
      <c r="L7" s="32" t="s">
        <v>468</v>
      </c>
    </row>
    <row r="8" spans="1:12" ht="30" x14ac:dyDescent="0.25">
      <c r="A8" s="19" t="s">
        <v>48</v>
      </c>
      <c r="B8" s="23">
        <v>95302</v>
      </c>
      <c r="C8" s="2" t="s">
        <v>98</v>
      </c>
      <c r="D8" s="23" t="s">
        <v>38</v>
      </c>
      <c r="E8" s="23"/>
      <c r="F8" s="23"/>
      <c r="G8" s="23"/>
      <c r="H8" s="23"/>
      <c r="I8" s="23"/>
      <c r="J8" s="23"/>
      <c r="K8" s="23"/>
      <c r="L8" s="46">
        <f t="shared" ref="L8:L14" si="0">F8*G8*H8*K8</f>
        <v>0</v>
      </c>
    </row>
    <row r="9" spans="1:12" ht="15.75" x14ac:dyDescent="0.25">
      <c r="A9" s="19" t="s">
        <v>61</v>
      </c>
      <c r="B9" s="6">
        <v>95290</v>
      </c>
      <c r="C9" s="5" t="s">
        <v>78</v>
      </c>
      <c r="D9" s="9" t="s">
        <v>56</v>
      </c>
      <c r="E9" s="23"/>
      <c r="F9" s="23"/>
      <c r="G9" s="23"/>
      <c r="H9" s="23"/>
      <c r="I9" s="23"/>
      <c r="J9" s="23"/>
      <c r="K9" s="23"/>
      <c r="L9" s="46">
        <f t="shared" si="0"/>
        <v>0</v>
      </c>
    </row>
    <row r="10" spans="1:12" ht="45" x14ac:dyDescent="0.25">
      <c r="A10" s="19" t="s">
        <v>62</v>
      </c>
      <c r="B10" s="164">
        <v>95875</v>
      </c>
      <c r="C10" s="2" t="s">
        <v>481</v>
      </c>
      <c r="D10" s="23" t="s">
        <v>38</v>
      </c>
      <c r="E10" s="23"/>
      <c r="F10" s="23"/>
      <c r="G10" s="23"/>
      <c r="H10" s="23"/>
      <c r="I10" s="23"/>
      <c r="J10" s="23"/>
      <c r="K10" s="23"/>
      <c r="L10" s="46">
        <f t="shared" si="0"/>
        <v>0</v>
      </c>
    </row>
    <row r="11" spans="1:12" ht="30" x14ac:dyDescent="0.25">
      <c r="A11" s="19" t="s">
        <v>99</v>
      </c>
      <c r="B11" s="164">
        <v>93590</v>
      </c>
      <c r="C11" s="2" t="s">
        <v>358</v>
      </c>
      <c r="D11" s="23" t="s">
        <v>38</v>
      </c>
      <c r="E11" s="23"/>
      <c r="F11" s="23"/>
      <c r="G11" s="23"/>
      <c r="H11" s="23"/>
      <c r="I11" s="23"/>
      <c r="J11" s="23"/>
      <c r="K11" s="23"/>
      <c r="L11" s="46">
        <f t="shared" si="0"/>
        <v>0</v>
      </c>
    </row>
    <row r="12" spans="1:12" s="22" customFormat="1" ht="30" x14ac:dyDescent="0.25">
      <c r="A12" s="19" t="s">
        <v>100</v>
      </c>
      <c r="B12" s="36">
        <v>93591</v>
      </c>
      <c r="C12" s="40" t="s">
        <v>599</v>
      </c>
      <c r="D12" s="36" t="s">
        <v>38</v>
      </c>
      <c r="E12" s="23"/>
      <c r="F12" s="23"/>
      <c r="G12" s="23"/>
      <c r="H12" s="23"/>
      <c r="I12" s="23"/>
      <c r="J12" s="23"/>
      <c r="K12" s="23"/>
      <c r="L12" s="46">
        <f t="shared" si="0"/>
        <v>0</v>
      </c>
    </row>
    <row r="13" spans="1:12" s="22" customFormat="1" ht="30" x14ac:dyDescent="0.25">
      <c r="A13" s="19" t="s">
        <v>359</v>
      </c>
      <c r="B13" s="36">
        <v>93593</v>
      </c>
      <c r="C13" s="40" t="s">
        <v>600</v>
      </c>
      <c r="D13" s="36" t="s">
        <v>38</v>
      </c>
      <c r="E13" s="23"/>
      <c r="F13" s="23"/>
      <c r="G13" s="23"/>
      <c r="H13" s="23"/>
      <c r="I13" s="23"/>
      <c r="J13" s="23"/>
      <c r="K13" s="23"/>
      <c r="L13" s="46">
        <f t="shared" si="0"/>
        <v>0</v>
      </c>
    </row>
    <row r="14" spans="1:12" ht="45" customHeight="1" x14ac:dyDescent="0.25">
      <c r="A14" s="19" t="s">
        <v>360</v>
      </c>
      <c r="B14" s="19">
        <v>93176</v>
      </c>
      <c r="C14" s="184" t="s">
        <v>610</v>
      </c>
      <c r="D14" s="19" t="s">
        <v>39</v>
      </c>
      <c r="E14" s="19"/>
      <c r="F14" s="19"/>
      <c r="G14" s="19"/>
      <c r="H14" s="19">
        <f>3.1*1000</f>
        <v>3100</v>
      </c>
      <c r="I14" s="19"/>
      <c r="J14" s="19"/>
      <c r="K14" s="19"/>
      <c r="L14" s="46">
        <f t="shared" si="0"/>
        <v>0</v>
      </c>
    </row>
    <row r="15" spans="1:12" ht="46.5" customHeight="1" x14ac:dyDescent="0.25">
      <c r="A15" s="19" t="s">
        <v>482</v>
      </c>
      <c r="B15" s="19">
        <v>93176</v>
      </c>
      <c r="C15" s="184" t="s">
        <v>624</v>
      </c>
      <c r="D15" s="19" t="s">
        <v>39</v>
      </c>
      <c r="E15" s="19"/>
      <c r="F15" s="19"/>
      <c r="G15" s="19"/>
      <c r="H15" s="19">
        <f>1.2*1000</f>
        <v>1200</v>
      </c>
      <c r="I15" s="19"/>
      <c r="J15" s="19"/>
      <c r="K15" s="19"/>
      <c r="L15" s="46">
        <f t="shared" ref="L15:L21" si="1">F15*G15*H15*K15</f>
        <v>0</v>
      </c>
    </row>
    <row r="16" spans="1:12" ht="45" customHeight="1" x14ac:dyDescent="0.25">
      <c r="A16" s="19" t="s">
        <v>483</v>
      </c>
      <c r="B16" s="19">
        <v>93177</v>
      </c>
      <c r="C16" s="184" t="s">
        <v>611</v>
      </c>
      <c r="D16" s="19" t="s">
        <v>39</v>
      </c>
      <c r="E16" s="19"/>
      <c r="F16" s="19"/>
      <c r="G16" s="19"/>
      <c r="H16" s="19">
        <f>3.1*1000</f>
        <v>3100</v>
      </c>
      <c r="I16" s="19"/>
      <c r="J16" s="19"/>
      <c r="K16" s="19"/>
      <c r="L16" s="46">
        <f t="shared" si="1"/>
        <v>0</v>
      </c>
    </row>
    <row r="17" spans="1:12" ht="50.25" customHeight="1" x14ac:dyDescent="0.25">
      <c r="A17" s="19" t="s">
        <v>484</v>
      </c>
      <c r="B17" s="19">
        <v>93177</v>
      </c>
      <c r="C17" s="184" t="s">
        <v>623</v>
      </c>
      <c r="D17" s="19" t="s">
        <v>39</v>
      </c>
      <c r="E17" s="19"/>
      <c r="F17" s="19"/>
      <c r="G17" s="19"/>
      <c r="H17" s="19">
        <f>1.2*1000</f>
        <v>1200</v>
      </c>
      <c r="I17" s="19"/>
      <c r="J17" s="19"/>
      <c r="K17" s="19"/>
      <c r="L17" s="46">
        <f t="shared" si="1"/>
        <v>0</v>
      </c>
    </row>
    <row r="18" spans="1:12" ht="45" customHeight="1" x14ac:dyDescent="0.25">
      <c r="A18" s="19" t="s">
        <v>485</v>
      </c>
      <c r="B18" s="19">
        <v>93178</v>
      </c>
      <c r="C18" s="184" t="s">
        <v>612</v>
      </c>
      <c r="D18" s="19" t="s">
        <v>39</v>
      </c>
      <c r="E18" s="19"/>
      <c r="F18" s="19"/>
      <c r="G18" s="19"/>
      <c r="H18" s="19">
        <f>3.1*1000</f>
        <v>3100</v>
      </c>
      <c r="I18" s="19"/>
      <c r="J18" s="19"/>
      <c r="K18" s="19"/>
      <c r="L18" s="46">
        <f t="shared" si="1"/>
        <v>0</v>
      </c>
    </row>
    <row r="19" spans="1:12" ht="51.75" customHeight="1" x14ac:dyDescent="0.25">
      <c r="A19" s="19" t="s">
        <v>486</v>
      </c>
      <c r="B19" s="19">
        <v>93178</v>
      </c>
      <c r="C19" s="184" t="s">
        <v>622</v>
      </c>
      <c r="D19" s="19" t="s">
        <v>39</v>
      </c>
      <c r="E19" s="19"/>
      <c r="F19" s="19"/>
      <c r="G19" s="19"/>
      <c r="H19" s="19">
        <f>1.2*1000</f>
        <v>1200</v>
      </c>
      <c r="I19" s="19"/>
      <c r="J19" s="19"/>
      <c r="K19" s="19"/>
      <c r="L19" s="46">
        <f t="shared" si="1"/>
        <v>0</v>
      </c>
    </row>
    <row r="20" spans="1:12" ht="45" customHeight="1" x14ac:dyDescent="0.25">
      <c r="A20" s="19" t="s">
        <v>487</v>
      </c>
      <c r="B20" s="19">
        <v>93179</v>
      </c>
      <c r="C20" s="184" t="s">
        <v>613</v>
      </c>
      <c r="D20" s="19" t="s">
        <v>39</v>
      </c>
      <c r="E20" s="19"/>
      <c r="F20" s="19"/>
      <c r="G20" s="19"/>
      <c r="H20" s="19">
        <f>3.1*1000</f>
        <v>3100</v>
      </c>
      <c r="I20" s="19"/>
      <c r="J20" s="19"/>
      <c r="K20" s="19"/>
      <c r="L20" s="46">
        <f t="shared" si="1"/>
        <v>0</v>
      </c>
    </row>
    <row r="21" spans="1:12" ht="48.75" customHeight="1" x14ac:dyDescent="0.25">
      <c r="A21" s="19" t="s">
        <v>603</v>
      </c>
      <c r="B21" s="23">
        <v>93179</v>
      </c>
      <c r="C21" s="2" t="s">
        <v>609</v>
      </c>
      <c r="D21" s="23" t="s">
        <v>39</v>
      </c>
      <c r="E21" s="23"/>
      <c r="F21" s="23"/>
      <c r="G21" s="23"/>
      <c r="H21" s="19">
        <f>1.2*1000</f>
        <v>1200</v>
      </c>
      <c r="I21" s="23"/>
      <c r="J21" s="23"/>
      <c r="K21" s="23"/>
      <c r="L21" s="46">
        <f t="shared" si="1"/>
        <v>0</v>
      </c>
    </row>
    <row r="22" spans="1:12" x14ac:dyDescent="0.25">
      <c r="A22" s="375" t="s">
        <v>625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</row>
    <row r="24" spans="1:12" ht="15" customHeight="1" x14ac:dyDescent="0.25">
      <c r="A24" s="371" t="s">
        <v>620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</row>
    <row r="25" spans="1:12" ht="15" customHeight="1" x14ac:dyDescent="0.25">
      <c r="A25" s="371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</row>
  </sheetData>
  <mergeCells count="10">
    <mergeCell ref="A1:L1"/>
    <mergeCell ref="A2:L2"/>
    <mergeCell ref="B3:H3"/>
    <mergeCell ref="K3:K4"/>
    <mergeCell ref="B4:H4"/>
    <mergeCell ref="A24:L25"/>
    <mergeCell ref="A22:L22"/>
    <mergeCell ref="B5:H5"/>
    <mergeCell ref="K5:K6"/>
    <mergeCell ref="B6:H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zoomScale="60" zoomScaleNormal="100" workbookViewId="0">
      <selection activeCell="A27" sqref="A27:H28"/>
    </sheetView>
  </sheetViews>
  <sheetFormatPr defaultRowHeight="15" x14ac:dyDescent="0.25"/>
  <cols>
    <col min="2" max="2" width="12" bestFit="1" customWidth="1"/>
    <col min="3" max="3" width="64.140625" customWidth="1"/>
    <col min="4" max="4" width="13.7109375" bestFit="1" customWidth="1"/>
    <col min="5" max="5" width="22.7109375" bestFit="1" customWidth="1"/>
    <col min="6" max="6" width="14.7109375" bestFit="1" customWidth="1"/>
    <col min="7" max="7" width="18" bestFit="1" customWidth="1"/>
    <col min="8" max="8" width="21.85546875" bestFit="1" customWidth="1"/>
  </cols>
  <sheetData>
    <row r="1" spans="1:8" ht="26.25" x14ac:dyDescent="0.25">
      <c r="A1" s="374"/>
      <c r="B1" s="374"/>
      <c r="C1" s="374"/>
      <c r="D1" s="374"/>
      <c r="E1" s="374"/>
      <c r="F1" s="374"/>
      <c r="G1" s="374"/>
      <c r="H1" s="374"/>
    </row>
    <row r="2" spans="1:8" ht="18.75" x14ac:dyDescent="0.25">
      <c r="A2" s="357" t="s">
        <v>488</v>
      </c>
      <c r="B2" s="357"/>
      <c r="C2" s="357"/>
      <c r="D2" s="357"/>
      <c r="E2" s="357"/>
      <c r="F2" s="357"/>
      <c r="G2" s="357"/>
      <c r="H2" s="357"/>
    </row>
    <row r="3" spans="1:8" x14ac:dyDescent="0.25">
      <c r="A3" s="1" t="s">
        <v>11</v>
      </c>
      <c r="B3" s="372"/>
      <c r="C3" s="372"/>
      <c r="D3" s="372"/>
      <c r="E3" s="372"/>
      <c r="F3" s="372"/>
      <c r="G3" s="360" t="s">
        <v>15</v>
      </c>
      <c r="H3" s="129" t="s">
        <v>16</v>
      </c>
    </row>
    <row r="4" spans="1:8" x14ac:dyDescent="0.25">
      <c r="A4" s="1" t="s">
        <v>12</v>
      </c>
      <c r="B4" s="372"/>
      <c r="C4" s="372"/>
      <c r="D4" s="372"/>
      <c r="E4" s="372"/>
      <c r="F4" s="372"/>
      <c r="G4" s="360"/>
      <c r="H4" s="17">
        <v>43113</v>
      </c>
    </row>
    <row r="5" spans="1:8" x14ac:dyDescent="0.25">
      <c r="A5" s="1" t="s">
        <v>13</v>
      </c>
      <c r="B5" s="372"/>
      <c r="C5" s="372"/>
      <c r="D5" s="372"/>
      <c r="E5" s="372"/>
      <c r="F5" s="372"/>
      <c r="G5" s="373">
        <f>BDI!I22</f>
        <v>0.31126118815198645</v>
      </c>
      <c r="H5" s="129" t="s">
        <v>17</v>
      </c>
    </row>
    <row r="6" spans="1:8" x14ac:dyDescent="0.25">
      <c r="A6" s="1" t="s">
        <v>14</v>
      </c>
      <c r="B6" s="372"/>
      <c r="C6" s="372"/>
      <c r="D6" s="372"/>
      <c r="E6" s="372"/>
      <c r="F6" s="372"/>
      <c r="G6" s="373"/>
      <c r="H6" s="18">
        <v>42917</v>
      </c>
    </row>
    <row r="7" spans="1:8" x14ac:dyDescent="0.25">
      <c r="A7" s="32" t="s">
        <v>366</v>
      </c>
      <c r="B7" s="32" t="s">
        <v>1</v>
      </c>
      <c r="C7" s="32" t="s">
        <v>464</v>
      </c>
      <c r="D7" s="32" t="s">
        <v>237</v>
      </c>
      <c r="E7" s="32" t="s">
        <v>465</v>
      </c>
      <c r="F7" s="32" t="s">
        <v>466</v>
      </c>
      <c r="G7" s="32" t="s">
        <v>467</v>
      </c>
      <c r="H7" s="32" t="s">
        <v>468</v>
      </c>
    </row>
    <row r="8" spans="1:8" ht="15.75" x14ac:dyDescent="0.25">
      <c r="A8" s="164" t="s">
        <v>46</v>
      </c>
      <c r="B8" s="23">
        <v>93358</v>
      </c>
      <c r="C8" s="8" t="s">
        <v>116</v>
      </c>
      <c r="D8" s="9" t="s">
        <v>29</v>
      </c>
      <c r="E8" s="180"/>
      <c r="F8" s="180"/>
      <c r="G8" s="180"/>
      <c r="H8" s="46">
        <f>E8*F8*G8</f>
        <v>0</v>
      </c>
    </row>
    <row r="9" spans="1:8" ht="60" x14ac:dyDescent="0.25">
      <c r="A9" s="164" t="s">
        <v>47</v>
      </c>
      <c r="B9" s="23">
        <v>94267</v>
      </c>
      <c r="C9" s="3" t="s">
        <v>101</v>
      </c>
      <c r="D9" s="9" t="s">
        <v>41</v>
      </c>
      <c r="E9" s="180"/>
      <c r="F9" s="180"/>
      <c r="G9" s="180"/>
      <c r="H9" s="46">
        <f>E9</f>
        <v>0</v>
      </c>
    </row>
    <row r="10" spans="1:8" ht="60" x14ac:dyDescent="0.25">
      <c r="A10" s="164" t="s">
        <v>65</v>
      </c>
      <c r="B10" s="23">
        <v>94268</v>
      </c>
      <c r="C10" s="3" t="s">
        <v>102</v>
      </c>
      <c r="D10" s="9" t="s">
        <v>41</v>
      </c>
      <c r="E10" s="180"/>
      <c r="F10" s="180"/>
      <c r="G10" s="180"/>
      <c r="H10" s="46">
        <f t="shared" ref="H10:H24" si="0">E10</f>
        <v>0</v>
      </c>
    </row>
    <row r="11" spans="1:8" ht="60" x14ac:dyDescent="0.25">
      <c r="A11" s="164" t="s">
        <v>120</v>
      </c>
      <c r="B11" s="23">
        <v>94269</v>
      </c>
      <c r="C11" s="3" t="s">
        <v>101</v>
      </c>
      <c r="D11" s="9" t="s">
        <v>41</v>
      </c>
      <c r="E11" s="180"/>
      <c r="F11" s="180"/>
      <c r="G11" s="180"/>
      <c r="H11" s="46">
        <f t="shared" si="0"/>
        <v>0</v>
      </c>
    </row>
    <row r="12" spans="1:8" ht="60" x14ac:dyDescent="0.25">
      <c r="A12" s="164" t="s">
        <v>121</v>
      </c>
      <c r="B12" s="23">
        <v>94270</v>
      </c>
      <c r="C12" s="3" t="s">
        <v>103</v>
      </c>
      <c r="D12" s="9" t="s">
        <v>41</v>
      </c>
      <c r="E12" s="180"/>
      <c r="F12" s="180"/>
      <c r="G12" s="180"/>
      <c r="H12" s="46">
        <f t="shared" si="0"/>
        <v>0</v>
      </c>
    </row>
    <row r="13" spans="1:8" ht="60" x14ac:dyDescent="0.25">
      <c r="A13" s="164" t="s">
        <v>122</v>
      </c>
      <c r="B13" s="23">
        <v>94271</v>
      </c>
      <c r="C13" s="3" t="s">
        <v>104</v>
      </c>
      <c r="D13" s="9" t="s">
        <v>41</v>
      </c>
      <c r="E13" s="180"/>
      <c r="F13" s="180"/>
      <c r="G13" s="180"/>
      <c r="H13" s="46">
        <f t="shared" si="0"/>
        <v>0</v>
      </c>
    </row>
    <row r="14" spans="1:8" ht="60" x14ac:dyDescent="0.25">
      <c r="A14" s="164" t="s">
        <v>123</v>
      </c>
      <c r="B14" s="23">
        <v>94272</v>
      </c>
      <c r="C14" s="3" t="s">
        <v>105</v>
      </c>
      <c r="D14" s="9" t="s">
        <v>41</v>
      </c>
      <c r="E14" s="180"/>
      <c r="F14" s="180"/>
      <c r="G14" s="180"/>
      <c r="H14" s="46">
        <f t="shared" si="0"/>
        <v>0</v>
      </c>
    </row>
    <row r="15" spans="1:8" ht="60" x14ac:dyDescent="0.25">
      <c r="A15" s="164" t="s">
        <v>124</v>
      </c>
      <c r="B15" s="23">
        <v>94273</v>
      </c>
      <c r="C15" s="3" t="s">
        <v>106</v>
      </c>
      <c r="D15" s="9" t="s">
        <v>41</v>
      </c>
      <c r="E15" s="180"/>
      <c r="F15" s="180"/>
      <c r="G15" s="180"/>
      <c r="H15" s="46">
        <f t="shared" si="0"/>
        <v>0</v>
      </c>
    </row>
    <row r="16" spans="1:8" ht="60" x14ac:dyDescent="0.25">
      <c r="A16" s="164" t="s">
        <v>259</v>
      </c>
      <c r="B16" s="23">
        <v>94274</v>
      </c>
      <c r="C16" s="3" t="s">
        <v>107</v>
      </c>
      <c r="D16" s="9" t="s">
        <v>41</v>
      </c>
      <c r="E16" s="180"/>
      <c r="F16" s="180"/>
      <c r="G16" s="180"/>
      <c r="H16" s="46">
        <f t="shared" si="0"/>
        <v>0</v>
      </c>
    </row>
    <row r="17" spans="1:12" ht="30" x14ac:dyDescent="0.25">
      <c r="A17" s="164" t="s">
        <v>260</v>
      </c>
      <c r="B17" s="23">
        <v>94281</v>
      </c>
      <c r="C17" s="3" t="s">
        <v>108</v>
      </c>
      <c r="D17" s="9" t="s">
        <v>41</v>
      </c>
      <c r="E17" s="180"/>
      <c r="F17" s="180"/>
      <c r="G17" s="180"/>
      <c r="H17" s="46">
        <f t="shared" si="0"/>
        <v>0</v>
      </c>
    </row>
    <row r="18" spans="1:12" ht="30" x14ac:dyDescent="0.25">
      <c r="A18" s="164" t="s">
        <v>261</v>
      </c>
      <c r="B18" s="23">
        <v>94282</v>
      </c>
      <c r="C18" s="3" t="s">
        <v>109</v>
      </c>
      <c r="D18" s="9" t="s">
        <v>41</v>
      </c>
      <c r="E18" s="180"/>
      <c r="F18" s="180"/>
      <c r="G18" s="180"/>
      <c r="H18" s="46">
        <f t="shared" si="0"/>
        <v>0</v>
      </c>
    </row>
    <row r="19" spans="1:12" ht="30" x14ac:dyDescent="0.25">
      <c r="A19" s="164" t="s">
        <v>262</v>
      </c>
      <c r="B19" s="23">
        <v>94283</v>
      </c>
      <c r="C19" s="3" t="s">
        <v>110</v>
      </c>
      <c r="D19" s="9" t="s">
        <v>41</v>
      </c>
      <c r="E19" s="180"/>
      <c r="F19" s="180"/>
      <c r="G19" s="180"/>
      <c r="H19" s="46">
        <f t="shared" si="0"/>
        <v>0</v>
      </c>
    </row>
    <row r="20" spans="1:12" ht="30" x14ac:dyDescent="0.25">
      <c r="A20" s="164" t="s">
        <v>263</v>
      </c>
      <c r="B20" s="23">
        <v>94284</v>
      </c>
      <c r="C20" s="3" t="s">
        <v>111</v>
      </c>
      <c r="D20" s="9" t="s">
        <v>41</v>
      </c>
      <c r="E20" s="180"/>
      <c r="F20" s="180"/>
      <c r="G20" s="180"/>
      <c r="H20" s="46">
        <f t="shared" si="0"/>
        <v>0</v>
      </c>
    </row>
    <row r="21" spans="1:12" ht="30" x14ac:dyDescent="0.25">
      <c r="A21" s="164" t="s">
        <v>125</v>
      </c>
      <c r="B21" s="23">
        <v>94287</v>
      </c>
      <c r="C21" s="3" t="s">
        <v>112</v>
      </c>
      <c r="D21" s="9" t="s">
        <v>41</v>
      </c>
      <c r="E21" s="180"/>
      <c r="F21" s="180"/>
      <c r="G21" s="180"/>
      <c r="H21" s="46">
        <f t="shared" si="0"/>
        <v>0</v>
      </c>
    </row>
    <row r="22" spans="1:12" ht="30" x14ac:dyDescent="0.25">
      <c r="A22" s="164" t="s">
        <v>142</v>
      </c>
      <c r="B22" s="23">
        <v>94288</v>
      </c>
      <c r="C22" s="3" t="s">
        <v>113</v>
      </c>
      <c r="D22" s="9" t="s">
        <v>41</v>
      </c>
      <c r="E22" s="180"/>
      <c r="F22" s="180"/>
      <c r="G22" s="180"/>
      <c r="H22" s="46">
        <f t="shared" si="0"/>
        <v>0</v>
      </c>
    </row>
    <row r="23" spans="1:12" ht="30" x14ac:dyDescent="0.25">
      <c r="A23" s="164" t="s">
        <v>143</v>
      </c>
      <c r="B23" s="23">
        <v>94289</v>
      </c>
      <c r="C23" s="3" t="s">
        <v>114</v>
      </c>
      <c r="D23" s="9" t="s">
        <v>41</v>
      </c>
      <c r="E23" s="180"/>
      <c r="F23" s="180"/>
      <c r="G23" s="180"/>
      <c r="H23" s="46">
        <f t="shared" si="0"/>
        <v>0</v>
      </c>
    </row>
    <row r="24" spans="1:12" ht="30" x14ac:dyDescent="0.25">
      <c r="A24" s="164" t="s">
        <v>144</v>
      </c>
      <c r="B24" s="23">
        <v>94290</v>
      </c>
      <c r="C24" s="3" t="s">
        <v>115</v>
      </c>
      <c r="D24" s="9" t="s">
        <v>41</v>
      </c>
      <c r="E24" s="180"/>
      <c r="F24" s="180"/>
      <c r="G24" s="180"/>
      <c r="H24" s="46">
        <f t="shared" si="0"/>
        <v>0</v>
      </c>
    </row>
    <row r="27" spans="1:12" ht="15" customHeight="1" x14ac:dyDescent="0.25">
      <c r="A27" s="371" t="s">
        <v>620</v>
      </c>
      <c r="B27" s="371"/>
      <c r="C27" s="371"/>
      <c r="D27" s="371"/>
      <c r="E27" s="371"/>
      <c r="F27" s="371"/>
      <c r="G27" s="371"/>
      <c r="H27" s="371"/>
      <c r="I27" s="183"/>
      <c r="J27" s="183"/>
      <c r="K27" s="183"/>
      <c r="L27" s="183"/>
    </row>
    <row r="28" spans="1:12" ht="15" customHeight="1" x14ac:dyDescent="0.25">
      <c r="A28" s="371"/>
      <c r="B28" s="371"/>
      <c r="C28" s="371"/>
      <c r="D28" s="371"/>
      <c r="E28" s="371"/>
      <c r="F28" s="371"/>
      <c r="G28" s="371"/>
      <c r="H28" s="371"/>
      <c r="I28" s="183"/>
      <c r="J28" s="183"/>
      <c r="K28" s="183"/>
      <c r="L28" s="183"/>
    </row>
  </sheetData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topLeftCell="A85" zoomScale="85" zoomScaleNormal="100" zoomScaleSheetLayoutView="85" workbookViewId="0">
      <selection activeCell="A94" sqref="A94:I95"/>
    </sheetView>
  </sheetViews>
  <sheetFormatPr defaultRowHeight="15" x14ac:dyDescent="0.25"/>
  <cols>
    <col min="2" max="2" width="9.85546875" bestFit="1" customWidth="1"/>
    <col min="3" max="3" width="55.140625" customWidth="1"/>
    <col min="4" max="4" width="13.7109375" bestFit="1" customWidth="1"/>
    <col min="5" max="5" width="21.85546875" bestFit="1" customWidth="1"/>
    <col min="6" max="6" width="22.7109375" bestFit="1" customWidth="1"/>
    <col min="7" max="7" width="16.42578125" customWidth="1"/>
    <col min="8" max="8" width="23.42578125" bestFit="1" customWidth="1"/>
    <col min="9" max="9" width="21.85546875" style="61" bestFit="1" customWidth="1"/>
  </cols>
  <sheetData>
    <row r="1" spans="1:9" ht="26.25" x14ac:dyDescent="0.25">
      <c r="A1" s="383"/>
      <c r="B1" s="384"/>
      <c r="C1" s="384"/>
      <c r="D1" s="384"/>
      <c r="E1" s="384"/>
      <c r="F1" s="384"/>
      <c r="G1" s="384"/>
      <c r="H1" s="384"/>
      <c r="I1" s="384"/>
    </row>
    <row r="2" spans="1:9" ht="18.75" x14ac:dyDescent="0.25">
      <c r="A2" s="385" t="s">
        <v>490</v>
      </c>
      <c r="B2" s="386"/>
      <c r="C2" s="386"/>
      <c r="D2" s="386"/>
      <c r="E2" s="386"/>
      <c r="F2" s="386"/>
      <c r="G2" s="386"/>
      <c r="H2" s="386"/>
      <c r="I2" s="386"/>
    </row>
    <row r="3" spans="1:9" x14ac:dyDescent="0.25">
      <c r="A3" s="1" t="s">
        <v>11</v>
      </c>
      <c r="B3" s="377"/>
      <c r="C3" s="378"/>
      <c r="D3" s="378"/>
      <c r="E3" s="378"/>
      <c r="F3" s="378"/>
      <c r="G3" s="378"/>
      <c r="H3" s="387" t="s">
        <v>15</v>
      </c>
      <c r="I3" s="50" t="s">
        <v>16</v>
      </c>
    </row>
    <row r="4" spans="1:9" x14ac:dyDescent="0.25">
      <c r="A4" s="1" t="s">
        <v>12</v>
      </c>
      <c r="B4" s="389"/>
      <c r="C4" s="353"/>
      <c r="D4" s="353"/>
      <c r="E4" s="353"/>
      <c r="F4" s="353"/>
      <c r="G4" s="353"/>
      <c r="H4" s="388"/>
      <c r="I4" s="51">
        <v>43113</v>
      </c>
    </row>
    <row r="5" spans="1:9" x14ac:dyDescent="0.25">
      <c r="A5" s="1" t="s">
        <v>13</v>
      </c>
      <c r="B5" s="377"/>
      <c r="C5" s="378"/>
      <c r="D5" s="378"/>
      <c r="E5" s="378"/>
      <c r="F5" s="378"/>
      <c r="G5" s="378"/>
      <c r="H5" s="379">
        <f>BDI!I22</f>
        <v>0.31126118815198645</v>
      </c>
      <c r="I5" s="50" t="s">
        <v>17</v>
      </c>
    </row>
    <row r="6" spans="1:9" x14ac:dyDescent="0.25">
      <c r="A6" s="29" t="s">
        <v>14</v>
      </c>
      <c r="B6" s="381"/>
      <c r="C6" s="382"/>
      <c r="D6" s="382"/>
      <c r="E6" s="382"/>
      <c r="F6" s="382"/>
      <c r="G6" s="382"/>
      <c r="H6" s="380"/>
      <c r="I6" s="52">
        <v>42917</v>
      </c>
    </row>
    <row r="7" spans="1:9" x14ac:dyDescent="0.25">
      <c r="A7" s="43" t="s">
        <v>366</v>
      </c>
      <c r="B7" s="43" t="s">
        <v>1</v>
      </c>
      <c r="C7" s="43" t="s">
        <v>464</v>
      </c>
      <c r="D7" s="43" t="s">
        <v>237</v>
      </c>
      <c r="E7" s="43" t="s">
        <v>491</v>
      </c>
      <c r="F7" s="43" t="s">
        <v>465</v>
      </c>
      <c r="G7" s="43" t="s">
        <v>466</v>
      </c>
      <c r="H7" s="43" t="s">
        <v>492</v>
      </c>
      <c r="I7" s="43" t="s">
        <v>468</v>
      </c>
    </row>
    <row r="8" spans="1:9" x14ac:dyDescent="0.25">
      <c r="A8" s="53" t="s">
        <v>44</v>
      </c>
      <c r="B8" s="376" t="s">
        <v>173</v>
      </c>
      <c r="C8" s="376"/>
      <c r="D8" s="376"/>
      <c r="E8" s="376"/>
      <c r="F8" s="376"/>
      <c r="G8" s="376"/>
      <c r="H8" s="376"/>
      <c r="I8" s="376"/>
    </row>
    <row r="9" spans="1:9" ht="75" x14ac:dyDescent="0.25">
      <c r="A9" s="54" t="s">
        <v>264</v>
      </c>
      <c r="B9" s="54">
        <v>90099</v>
      </c>
      <c r="C9" s="55" t="s">
        <v>493</v>
      </c>
      <c r="D9" s="45" t="s">
        <v>29</v>
      </c>
      <c r="E9" s="45"/>
      <c r="F9" s="31"/>
      <c r="G9" s="31"/>
      <c r="H9" s="31"/>
      <c r="I9" s="62">
        <f>F9*G9*H9</f>
        <v>0</v>
      </c>
    </row>
    <row r="10" spans="1:9" ht="75" x14ac:dyDescent="0.25">
      <c r="A10" s="54" t="s">
        <v>265</v>
      </c>
      <c r="B10" s="54">
        <v>90100</v>
      </c>
      <c r="C10" s="56" t="s">
        <v>135</v>
      </c>
      <c r="D10" s="45" t="s">
        <v>29</v>
      </c>
      <c r="E10" s="45"/>
      <c r="F10" s="31"/>
      <c r="G10" s="31"/>
      <c r="H10" s="31"/>
      <c r="I10" s="62">
        <f t="shared" ref="I10:I16" si="0">F10*G10*H10</f>
        <v>0</v>
      </c>
    </row>
    <row r="11" spans="1:9" ht="90" x14ac:dyDescent="0.25">
      <c r="A11" s="54" t="s">
        <v>266</v>
      </c>
      <c r="B11" s="54">
        <v>90101</v>
      </c>
      <c r="C11" s="56" t="s">
        <v>136</v>
      </c>
      <c r="D11" s="45" t="s">
        <v>29</v>
      </c>
      <c r="E11" s="45"/>
      <c r="F11" s="31"/>
      <c r="G11" s="31"/>
      <c r="H11" s="31"/>
      <c r="I11" s="62">
        <f t="shared" si="0"/>
        <v>0</v>
      </c>
    </row>
    <row r="12" spans="1:9" ht="90" x14ac:dyDescent="0.25">
      <c r="A12" s="54" t="s">
        <v>267</v>
      </c>
      <c r="B12" s="54">
        <v>90102</v>
      </c>
      <c r="C12" s="57" t="s">
        <v>137</v>
      </c>
      <c r="D12" s="45" t="s">
        <v>29</v>
      </c>
      <c r="E12" s="45"/>
      <c r="F12" s="31"/>
      <c r="G12" s="31"/>
      <c r="H12" s="31"/>
      <c r="I12" s="62">
        <f t="shared" si="0"/>
        <v>0</v>
      </c>
    </row>
    <row r="13" spans="1:9" ht="105" x14ac:dyDescent="0.25">
      <c r="A13" s="54" t="s">
        <v>268</v>
      </c>
      <c r="B13" s="54">
        <v>90105</v>
      </c>
      <c r="C13" s="57" t="s">
        <v>138</v>
      </c>
      <c r="D13" s="45" t="s">
        <v>29</v>
      </c>
      <c r="E13" s="45"/>
      <c r="F13" s="31"/>
      <c r="G13" s="31"/>
      <c r="H13" s="31"/>
      <c r="I13" s="62">
        <f t="shared" si="0"/>
        <v>0</v>
      </c>
    </row>
    <row r="14" spans="1:9" ht="75" x14ac:dyDescent="0.25">
      <c r="A14" s="54" t="s">
        <v>269</v>
      </c>
      <c r="B14" s="54">
        <v>90106</v>
      </c>
      <c r="C14" s="56" t="s">
        <v>139</v>
      </c>
      <c r="D14" s="45" t="s">
        <v>29</v>
      </c>
      <c r="E14" s="45"/>
      <c r="F14" s="31"/>
      <c r="G14" s="31"/>
      <c r="H14" s="31"/>
      <c r="I14" s="62">
        <f t="shared" si="0"/>
        <v>0</v>
      </c>
    </row>
    <row r="15" spans="1:9" ht="90" x14ac:dyDescent="0.25">
      <c r="A15" s="54" t="s">
        <v>270</v>
      </c>
      <c r="B15" s="54">
        <v>90107</v>
      </c>
      <c r="C15" s="56" t="s">
        <v>140</v>
      </c>
      <c r="D15" s="45" t="s">
        <v>29</v>
      </c>
      <c r="E15" s="45"/>
      <c r="F15" s="31"/>
      <c r="G15" s="31"/>
      <c r="H15" s="31"/>
      <c r="I15" s="62">
        <f t="shared" si="0"/>
        <v>0</v>
      </c>
    </row>
    <row r="16" spans="1:9" ht="90" x14ac:dyDescent="0.25">
      <c r="A16" s="54" t="s">
        <v>271</v>
      </c>
      <c r="B16" s="54">
        <v>90108</v>
      </c>
      <c r="C16" s="57" t="s">
        <v>141</v>
      </c>
      <c r="D16" s="45" t="s">
        <v>29</v>
      </c>
      <c r="E16" s="45"/>
      <c r="F16" s="31"/>
      <c r="G16" s="31"/>
      <c r="H16" s="31"/>
      <c r="I16" s="62">
        <f t="shared" si="0"/>
        <v>0</v>
      </c>
    </row>
    <row r="17" spans="1:9" x14ac:dyDescent="0.25">
      <c r="A17" s="53" t="s">
        <v>45</v>
      </c>
      <c r="B17" s="376" t="s">
        <v>174</v>
      </c>
      <c r="C17" s="376"/>
      <c r="D17" s="376"/>
      <c r="E17" s="376"/>
      <c r="F17" s="376"/>
      <c r="G17" s="376"/>
      <c r="H17" s="376"/>
      <c r="I17" s="376"/>
    </row>
    <row r="18" spans="1:9" ht="45" x14ac:dyDescent="0.25">
      <c r="A18" s="54" t="s">
        <v>272</v>
      </c>
      <c r="B18" s="54">
        <v>94037</v>
      </c>
      <c r="C18" s="57" t="s">
        <v>165</v>
      </c>
      <c r="D18" s="45" t="s">
        <v>19</v>
      </c>
      <c r="E18" s="45"/>
      <c r="F18" s="31"/>
      <c r="G18" s="31"/>
      <c r="H18" s="31"/>
      <c r="I18" s="62">
        <f>F18*G18</f>
        <v>0</v>
      </c>
    </row>
    <row r="19" spans="1:9" ht="60" x14ac:dyDescent="0.25">
      <c r="A19" s="54" t="s">
        <v>273</v>
      </c>
      <c r="B19" s="54">
        <v>94038</v>
      </c>
      <c r="C19" s="57" t="s">
        <v>166</v>
      </c>
      <c r="D19" s="45" t="s">
        <v>19</v>
      </c>
      <c r="E19" s="45"/>
      <c r="F19" s="31"/>
      <c r="G19" s="31"/>
      <c r="H19" s="31"/>
      <c r="I19" s="62">
        <f t="shared" ref="I19:I38" si="1">F19*G19</f>
        <v>0</v>
      </c>
    </row>
    <row r="20" spans="1:9" ht="60" x14ac:dyDescent="0.25">
      <c r="A20" s="54" t="s">
        <v>274</v>
      </c>
      <c r="B20" s="54">
        <v>94039</v>
      </c>
      <c r="C20" s="57" t="s">
        <v>167</v>
      </c>
      <c r="D20" s="45" t="s">
        <v>19</v>
      </c>
      <c r="E20" s="45"/>
      <c r="F20" s="31"/>
      <c r="G20" s="31"/>
      <c r="H20" s="31"/>
      <c r="I20" s="62">
        <f t="shared" si="1"/>
        <v>0</v>
      </c>
    </row>
    <row r="21" spans="1:9" ht="60" x14ac:dyDescent="0.25">
      <c r="A21" s="54" t="s">
        <v>275</v>
      </c>
      <c r="B21" s="54">
        <v>94040</v>
      </c>
      <c r="C21" s="57" t="s">
        <v>169</v>
      </c>
      <c r="D21" s="45" t="s">
        <v>19</v>
      </c>
      <c r="E21" s="45"/>
      <c r="F21" s="31"/>
      <c r="G21" s="31"/>
      <c r="H21" s="31"/>
      <c r="I21" s="62">
        <f t="shared" si="1"/>
        <v>0</v>
      </c>
    </row>
    <row r="22" spans="1:9" ht="60" x14ac:dyDescent="0.25">
      <c r="A22" s="54" t="s">
        <v>276</v>
      </c>
      <c r="B22" s="54">
        <v>94043</v>
      </c>
      <c r="C22" s="57" t="s">
        <v>168</v>
      </c>
      <c r="D22" s="45" t="s">
        <v>19</v>
      </c>
      <c r="E22" s="45"/>
      <c r="F22" s="31"/>
      <c r="G22" s="31"/>
      <c r="H22" s="31"/>
      <c r="I22" s="62">
        <f t="shared" si="1"/>
        <v>0</v>
      </c>
    </row>
    <row r="23" spans="1:9" ht="60" x14ac:dyDescent="0.25">
      <c r="A23" s="54" t="s">
        <v>277</v>
      </c>
      <c r="B23" s="54">
        <v>94044</v>
      </c>
      <c r="C23" s="57" t="s">
        <v>172</v>
      </c>
      <c r="D23" s="45" t="s">
        <v>19</v>
      </c>
      <c r="E23" s="45"/>
      <c r="F23" s="31"/>
      <c r="G23" s="31"/>
      <c r="H23" s="31"/>
      <c r="I23" s="62">
        <f t="shared" si="1"/>
        <v>0</v>
      </c>
    </row>
    <row r="24" spans="1:9" ht="60" x14ac:dyDescent="0.25">
      <c r="A24" s="54" t="s">
        <v>278</v>
      </c>
      <c r="B24" s="54">
        <v>94045</v>
      </c>
      <c r="C24" s="57" t="s">
        <v>170</v>
      </c>
      <c r="D24" s="45" t="s">
        <v>19</v>
      </c>
      <c r="E24" s="45"/>
      <c r="F24" s="31"/>
      <c r="G24" s="31"/>
      <c r="H24" s="31"/>
      <c r="I24" s="62">
        <f t="shared" si="1"/>
        <v>0</v>
      </c>
    </row>
    <row r="25" spans="1:9" ht="60" x14ac:dyDescent="0.25">
      <c r="A25" s="54" t="s">
        <v>279</v>
      </c>
      <c r="B25" s="54">
        <v>94046</v>
      </c>
      <c r="C25" s="57" t="s">
        <v>171</v>
      </c>
      <c r="D25" s="45" t="s">
        <v>19</v>
      </c>
      <c r="E25" s="45"/>
      <c r="F25" s="31"/>
      <c r="G25" s="31"/>
      <c r="H25" s="31"/>
      <c r="I25" s="62">
        <f t="shared" si="1"/>
        <v>0</v>
      </c>
    </row>
    <row r="26" spans="1:9" ht="60" x14ac:dyDescent="0.25">
      <c r="A26" s="54" t="s">
        <v>280</v>
      </c>
      <c r="B26" s="54">
        <v>94049</v>
      </c>
      <c r="C26" s="58" t="s">
        <v>213</v>
      </c>
      <c r="D26" s="45" t="s">
        <v>19</v>
      </c>
      <c r="E26" s="45"/>
      <c r="F26" s="31"/>
      <c r="G26" s="31"/>
      <c r="H26" s="31"/>
      <c r="I26" s="62">
        <f t="shared" si="1"/>
        <v>0</v>
      </c>
    </row>
    <row r="27" spans="1:9" ht="75" x14ac:dyDescent="0.25">
      <c r="A27" s="54" t="s">
        <v>281</v>
      </c>
      <c r="B27" s="54">
        <v>94050</v>
      </c>
      <c r="C27" s="57" t="s">
        <v>214</v>
      </c>
      <c r="D27" s="45" t="s">
        <v>19</v>
      </c>
      <c r="E27" s="45"/>
      <c r="F27" s="31"/>
      <c r="G27" s="31"/>
      <c r="H27" s="31"/>
      <c r="I27" s="62">
        <f t="shared" si="1"/>
        <v>0</v>
      </c>
    </row>
    <row r="28" spans="1:9" ht="60" x14ac:dyDescent="0.25">
      <c r="A28" s="54" t="s">
        <v>282</v>
      </c>
      <c r="B28" s="54">
        <v>94051</v>
      </c>
      <c r="C28" s="57" t="s">
        <v>215</v>
      </c>
      <c r="D28" s="45" t="s">
        <v>19</v>
      </c>
      <c r="E28" s="45"/>
      <c r="F28" s="31"/>
      <c r="G28" s="31"/>
      <c r="H28" s="31"/>
      <c r="I28" s="62">
        <f t="shared" si="1"/>
        <v>0</v>
      </c>
    </row>
    <row r="29" spans="1:9" ht="60" x14ac:dyDescent="0.25">
      <c r="A29" s="54" t="s">
        <v>283</v>
      </c>
      <c r="B29" s="54">
        <v>94052</v>
      </c>
      <c r="C29" s="57" t="s">
        <v>216</v>
      </c>
      <c r="D29" s="45" t="s">
        <v>19</v>
      </c>
      <c r="E29" s="45"/>
      <c r="F29" s="31"/>
      <c r="G29" s="31"/>
      <c r="H29" s="31"/>
      <c r="I29" s="62">
        <f t="shared" si="1"/>
        <v>0</v>
      </c>
    </row>
    <row r="30" spans="1:9" ht="60" x14ac:dyDescent="0.25">
      <c r="A30" s="54" t="s">
        <v>284</v>
      </c>
      <c r="B30" s="54">
        <v>94055</v>
      </c>
      <c r="C30" s="57" t="s">
        <v>217</v>
      </c>
      <c r="D30" s="45" t="s">
        <v>19</v>
      </c>
      <c r="E30" s="45"/>
      <c r="F30" s="31"/>
      <c r="G30" s="31"/>
      <c r="H30" s="31"/>
      <c r="I30" s="62">
        <f t="shared" si="1"/>
        <v>0</v>
      </c>
    </row>
    <row r="31" spans="1:9" ht="75" x14ac:dyDescent="0.25">
      <c r="A31" s="54" t="s">
        <v>285</v>
      </c>
      <c r="B31" s="54">
        <v>94056</v>
      </c>
      <c r="C31" s="57" t="s">
        <v>218</v>
      </c>
      <c r="D31" s="45" t="s">
        <v>19</v>
      </c>
      <c r="E31" s="45"/>
      <c r="F31" s="31"/>
      <c r="G31" s="31"/>
      <c r="H31" s="31"/>
      <c r="I31" s="62">
        <f t="shared" si="1"/>
        <v>0</v>
      </c>
    </row>
    <row r="32" spans="1:9" ht="60" x14ac:dyDescent="0.25">
      <c r="A32" s="54" t="s">
        <v>286</v>
      </c>
      <c r="B32" s="54">
        <v>94057</v>
      </c>
      <c r="C32" s="57" t="s">
        <v>219</v>
      </c>
      <c r="D32" s="45" t="s">
        <v>19</v>
      </c>
      <c r="E32" s="45"/>
      <c r="F32" s="31"/>
      <c r="G32" s="31"/>
      <c r="H32" s="31"/>
      <c r="I32" s="62">
        <f t="shared" si="1"/>
        <v>0</v>
      </c>
    </row>
    <row r="33" spans="1:9" ht="60" x14ac:dyDescent="0.25">
      <c r="A33" s="54" t="s">
        <v>287</v>
      </c>
      <c r="B33" s="54">
        <v>94058</v>
      </c>
      <c r="C33" s="57" t="s">
        <v>220</v>
      </c>
      <c r="D33" s="45" t="s">
        <v>19</v>
      </c>
      <c r="E33" s="45"/>
      <c r="F33" s="31"/>
      <c r="G33" s="31"/>
      <c r="H33" s="31"/>
      <c r="I33" s="62">
        <f t="shared" si="1"/>
        <v>0</v>
      </c>
    </row>
    <row r="34" spans="1:9" x14ac:dyDescent="0.25">
      <c r="A34" s="53" t="s">
        <v>126</v>
      </c>
      <c r="B34" s="376" t="s">
        <v>176</v>
      </c>
      <c r="C34" s="376"/>
      <c r="D34" s="376"/>
      <c r="E34" s="376"/>
      <c r="F34" s="376"/>
      <c r="G34" s="376"/>
      <c r="H34" s="376"/>
      <c r="I34" s="376"/>
    </row>
    <row r="35" spans="1:9" ht="45" x14ac:dyDescent="0.25">
      <c r="A35" s="54" t="s">
        <v>288</v>
      </c>
      <c r="B35" s="54">
        <v>94097</v>
      </c>
      <c r="C35" s="57" t="s">
        <v>145</v>
      </c>
      <c r="D35" s="59" t="s">
        <v>19</v>
      </c>
      <c r="E35" s="59"/>
      <c r="F35" s="31"/>
      <c r="G35" s="31"/>
      <c r="H35" s="31"/>
      <c r="I35" s="62">
        <f t="shared" si="1"/>
        <v>0</v>
      </c>
    </row>
    <row r="36" spans="1:9" ht="45" x14ac:dyDescent="0.25">
      <c r="A36" s="54" t="s">
        <v>289</v>
      </c>
      <c r="B36" s="54">
        <v>94098</v>
      </c>
      <c r="C36" s="57" t="s">
        <v>146</v>
      </c>
      <c r="D36" s="59" t="s">
        <v>19</v>
      </c>
      <c r="E36" s="59"/>
      <c r="F36" s="31"/>
      <c r="G36" s="31"/>
      <c r="H36" s="31"/>
      <c r="I36" s="62">
        <f t="shared" si="1"/>
        <v>0</v>
      </c>
    </row>
    <row r="37" spans="1:9" ht="45" x14ac:dyDescent="0.25">
      <c r="A37" s="54" t="s">
        <v>290</v>
      </c>
      <c r="B37" s="54">
        <v>94099</v>
      </c>
      <c r="C37" s="57" t="s">
        <v>147</v>
      </c>
      <c r="D37" s="59" t="s">
        <v>19</v>
      </c>
      <c r="E37" s="59"/>
      <c r="F37" s="31"/>
      <c r="G37" s="31"/>
      <c r="H37" s="31"/>
      <c r="I37" s="62">
        <f t="shared" si="1"/>
        <v>0</v>
      </c>
    </row>
    <row r="38" spans="1:9" ht="45" x14ac:dyDescent="0.25">
      <c r="A38" s="54" t="s">
        <v>291</v>
      </c>
      <c r="B38" s="54">
        <v>94100</v>
      </c>
      <c r="C38" s="56" t="s">
        <v>148</v>
      </c>
      <c r="D38" s="59" t="s">
        <v>19</v>
      </c>
      <c r="E38" s="59"/>
      <c r="F38" s="31"/>
      <c r="G38" s="31"/>
      <c r="H38" s="31"/>
      <c r="I38" s="62">
        <f t="shared" si="1"/>
        <v>0</v>
      </c>
    </row>
    <row r="39" spans="1:9" x14ac:dyDescent="0.25">
      <c r="A39" s="53" t="s">
        <v>234</v>
      </c>
      <c r="B39" s="376" t="s">
        <v>175</v>
      </c>
      <c r="C39" s="376"/>
      <c r="D39" s="376"/>
      <c r="E39" s="376"/>
      <c r="F39" s="376"/>
      <c r="G39" s="376"/>
      <c r="H39" s="376"/>
      <c r="I39" s="376"/>
    </row>
    <row r="40" spans="1:9" ht="60" x14ac:dyDescent="0.25">
      <c r="A40" s="54" t="s">
        <v>292</v>
      </c>
      <c r="B40" s="54">
        <v>94102</v>
      </c>
      <c r="C40" s="57" t="s">
        <v>154</v>
      </c>
      <c r="D40" s="45" t="s">
        <v>29</v>
      </c>
      <c r="E40" s="45"/>
      <c r="F40" s="31"/>
      <c r="G40" s="31"/>
      <c r="H40" s="31"/>
      <c r="I40" s="62">
        <f>F40*G40</f>
        <v>0</v>
      </c>
    </row>
    <row r="41" spans="1:9" ht="60" x14ac:dyDescent="0.25">
      <c r="A41" s="54" t="s">
        <v>293</v>
      </c>
      <c r="B41" s="54">
        <v>94103</v>
      </c>
      <c r="C41" s="57" t="s">
        <v>155</v>
      </c>
      <c r="D41" s="45" t="s">
        <v>29</v>
      </c>
      <c r="E41" s="45"/>
      <c r="F41" s="31"/>
      <c r="G41" s="31"/>
      <c r="H41" s="31"/>
      <c r="I41" s="62">
        <f t="shared" ref="I41:I55" si="2">F41*G41</f>
        <v>0</v>
      </c>
    </row>
    <row r="42" spans="1:9" ht="60" x14ac:dyDescent="0.25">
      <c r="A42" s="54" t="s">
        <v>294</v>
      </c>
      <c r="B42" s="54">
        <v>94104</v>
      </c>
      <c r="C42" s="57" t="s">
        <v>149</v>
      </c>
      <c r="D42" s="45" t="s">
        <v>29</v>
      </c>
      <c r="E42" s="45"/>
      <c r="F42" s="31"/>
      <c r="G42" s="31"/>
      <c r="H42" s="31"/>
      <c r="I42" s="62">
        <f t="shared" si="2"/>
        <v>0</v>
      </c>
    </row>
    <row r="43" spans="1:9" ht="60" x14ac:dyDescent="0.25">
      <c r="A43" s="54" t="s">
        <v>295</v>
      </c>
      <c r="B43" s="54">
        <v>94105</v>
      </c>
      <c r="C43" s="57" t="s">
        <v>150</v>
      </c>
      <c r="D43" s="45" t="s">
        <v>29</v>
      </c>
      <c r="E43" s="45"/>
      <c r="F43" s="31"/>
      <c r="G43" s="31"/>
      <c r="H43" s="31"/>
      <c r="I43" s="62">
        <f t="shared" si="2"/>
        <v>0</v>
      </c>
    </row>
    <row r="44" spans="1:9" ht="60" x14ac:dyDescent="0.25">
      <c r="A44" s="54" t="s">
        <v>296</v>
      </c>
      <c r="B44" s="54">
        <v>94106</v>
      </c>
      <c r="C44" s="57" t="s">
        <v>151</v>
      </c>
      <c r="D44" s="45" t="s">
        <v>29</v>
      </c>
      <c r="E44" s="45"/>
      <c r="F44" s="31"/>
      <c r="G44" s="31"/>
      <c r="H44" s="31"/>
      <c r="I44" s="62">
        <f t="shared" si="2"/>
        <v>0</v>
      </c>
    </row>
    <row r="45" spans="1:9" ht="60" x14ac:dyDescent="0.25">
      <c r="A45" s="54" t="s">
        <v>297</v>
      </c>
      <c r="B45" s="54">
        <v>94107</v>
      </c>
      <c r="C45" s="57" t="s">
        <v>152</v>
      </c>
      <c r="D45" s="45" t="s">
        <v>29</v>
      </c>
      <c r="E45" s="45"/>
      <c r="F45" s="31"/>
      <c r="G45" s="31"/>
      <c r="H45" s="31"/>
      <c r="I45" s="62">
        <f t="shared" si="2"/>
        <v>0</v>
      </c>
    </row>
    <row r="46" spans="1:9" ht="60" x14ac:dyDescent="0.25">
      <c r="A46" s="54" t="s">
        <v>298</v>
      </c>
      <c r="B46" s="54">
        <v>94108</v>
      </c>
      <c r="C46" s="57" t="s">
        <v>153</v>
      </c>
      <c r="D46" s="45" t="s">
        <v>29</v>
      </c>
      <c r="E46" s="45"/>
      <c r="F46" s="31"/>
      <c r="G46" s="31"/>
      <c r="H46" s="31"/>
      <c r="I46" s="62">
        <f t="shared" si="2"/>
        <v>0</v>
      </c>
    </row>
    <row r="47" spans="1:9" ht="60" x14ac:dyDescent="0.25">
      <c r="A47" s="54" t="s">
        <v>299</v>
      </c>
      <c r="B47" s="54">
        <v>94110</v>
      </c>
      <c r="C47" s="57" t="s">
        <v>156</v>
      </c>
      <c r="D47" s="45" t="s">
        <v>29</v>
      </c>
      <c r="E47" s="45"/>
      <c r="F47" s="31"/>
      <c r="G47" s="31"/>
      <c r="H47" s="31"/>
      <c r="I47" s="62">
        <f t="shared" si="2"/>
        <v>0</v>
      </c>
    </row>
    <row r="48" spans="1:9" ht="60" x14ac:dyDescent="0.25">
      <c r="A48" s="54" t="s">
        <v>300</v>
      </c>
      <c r="B48" s="54">
        <v>94111</v>
      </c>
      <c r="C48" s="57" t="s">
        <v>157</v>
      </c>
      <c r="D48" s="45" t="s">
        <v>29</v>
      </c>
      <c r="E48" s="45"/>
      <c r="F48" s="31"/>
      <c r="G48" s="31"/>
      <c r="H48" s="31"/>
      <c r="I48" s="62">
        <f t="shared" si="2"/>
        <v>0</v>
      </c>
    </row>
    <row r="49" spans="1:9" ht="60" x14ac:dyDescent="0.25">
      <c r="A49" s="54" t="s">
        <v>301</v>
      </c>
      <c r="B49" s="54">
        <v>94112</v>
      </c>
      <c r="C49" s="57" t="s">
        <v>158</v>
      </c>
      <c r="D49" s="45" t="s">
        <v>29</v>
      </c>
      <c r="E49" s="45"/>
      <c r="F49" s="31"/>
      <c r="G49" s="31"/>
      <c r="H49" s="31"/>
      <c r="I49" s="62">
        <f t="shared" si="2"/>
        <v>0</v>
      </c>
    </row>
    <row r="50" spans="1:9" ht="60" x14ac:dyDescent="0.25">
      <c r="A50" s="54" t="s">
        <v>302</v>
      </c>
      <c r="B50" s="54">
        <v>94113</v>
      </c>
      <c r="C50" s="57" t="s">
        <v>159</v>
      </c>
      <c r="D50" s="45" t="s">
        <v>29</v>
      </c>
      <c r="E50" s="45"/>
      <c r="F50" s="31"/>
      <c r="G50" s="31"/>
      <c r="H50" s="31"/>
      <c r="I50" s="62">
        <f t="shared" si="2"/>
        <v>0</v>
      </c>
    </row>
    <row r="51" spans="1:9" ht="60" x14ac:dyDescent="0.25">
      <c r="A51" s="54" t="s">
        <v>303</v>
      </c>
      <c r="B51" s="54">
        <v>94114</v>
      </c>
      <c r="C51" s="57" t="s">
        <v>160</v>
      </c>
      <c r="D51" s="45" t="s">
        <v>29</v>
      </c>
      <c r="E51" s="45"/>
      <c r="F51" s="31"/>
      <c r="G51" s="31"/>
      <c r="H51" s="31"/>
      <c r="I51" s="62">
        <f t="shared" si="2"/>
        <v>0</v>
      </c>
    </row>
    <row r="52" spans="1:9" ht="60" x14ac:dyDescent="0.25">
      <c r="A52" s="54" t="s">
        <v>304</v>
      </c>
      <c r="B52" s="54">
        <v>94115</v>
      </c>
      <c r="C52" s="57" t="s">
        <v>161</v>
      </c>
      <c r="D52" s="45" t="s">
        <v>29</v>
      </c>
      <c r="E52" s="45"/>
      <c r="F52" s="31"/>
      <c r="G52" s="31"/>
      <c r="H52" s="31"/>
      <c r="I52" s="62">
        <f t="shared" si="2"/>
        <v>0</v>
      </c>
    </row>
    <row r="53" spans="1:9" ht="60" x14ac:dyDescent="0.25">
      <c r="A53" s="54" t="s">
        <v>305</v>
      </c>
      <c r="B53" s="54">
        <v>94116</v>
      </c>
      <c r="C53" s="57" t="s">
        <v>162</v>
      </c>
      <c r="D53" s="45" t="s">
        <v>29</v>
      </c>
      <c r="E53" s="45"/>
      <c r="F53" s="31"/>
      <c r="G53" s="31"/>
      <c r="H53" s="31"/>
      <c r="I53" s="62">
        <f t="shared" si="2"/>
        <v>0</v>
      </c>
    </row>
    <row r="54" spans="1:9" ht="60" x14ac:dyDescent="0.25">
      <c r="A54" s="54" t="s">
        <v>306</v>
      </c>
      <c r="B54" s="54">
        <v>94117</v>
      </c>
      <c r="C54" s="57" t="s">
        <v>163</v>
      </c>
      <c r="D54" s="45" t="s">
        <v>29</v>
      </c>
      <c r="E54" s="45"/>
      <c r="F54" s="31"/>
      <c r="G54" s="31"/>
      <c r="H54" s="31"/>
      <c r="I54" s="62">
        <f t="shared" si="2"/>
        <v>0</v>
      </c>
    </row>
    <row r="55" spans="1:9" ht="60" x14ac:dyDescent="0.25">
      <c r="A55" s="54" t="s">
        <v>307</v>
      </c>
      <c r="B55" s="54">
        <v>94118</v>
      </c>
      <c r="C55" s="57" t="s">
        <v>164</v>
      </c>
      <c r="D55" s="45" t="s">
        <v>29</v>
      </c>
      <c r="E55" s="45"/>
      <c r="F55" s="31"/>
      <c r="G55" s="31"/>
      <c r="H55" s="31"/>
      <c r="I55" s="62">
        <f t="shared" si="2"/>
        <v>0</v>
      </c>
    </row>
    <row r="56" spans="1:9" ht="15" customHeight="1" x14ac:dyDescent="0.25">
      <c r="A56" s="53" t="s">
        <v>235</v>
      </c>
      <c r="B56" s="376" t="s">
        <v>205</v>
      </c>
      <c r="C56" s="376"/>
      <c r="D56" s="376"/>
      <c r="E56" s="376"/>
      <c r="F56" s="376"/>
      <c r="G56" s="376"/>
      <c r="H56" s="376"/>
      <c r="I56" s="376"/>
    </row>
    <row r="57" spans="1:9" ht="75" x14ac:dyDescent="0.25">
      <c r="A57" s="54" t="s">
        <v>308</v>
      </c>
      <c r="B57" s="54">
        <v>92210</v>
      </c>
      <c r="C57" s="60" t="s">
        <v>177</v>
      </c>
      <c r="D57" s="45" t="s">
        <v>41</v>
      </c>
      <c r="E57" s="45"/>
      <c r="F57" s="31"/>
      <c r="G57" s="31"/>
      <c r="H57" s="31"/>
      <c r="I57" s="62">
        <f>F57</f>
        <v>0</v>
      </c>
    </row>
    <row r="58" spans="1:9" ht="75" x14ac:dyDescent="0.25">
      <c r="A58" s="54" t="s">
        <v>309</v>
      </c>
      <c r="B58" s="54">
        <v>92211</v>
      </c>
      <c r="C58" s="58" t="s">
        <v>178</v>
      </c>
      <c r="D58" s="45" t="s">
        <v>41</v>
      </c>
      <c r="E58" s="45"/>
      <c r="F58" s="31"/>
      <c r="G58" s="31"/>
      <c r="H58" s="31"/>
      <c r="I58" s="62">
        <f t="shared" ref="I58:I70" si="3">F58</f>
        <v>0</v>
      </c>
    </row>
    <row r="59" spans="1:9" ht="75" x14ac:dyDescent="0.25">
      <c r="A59" s="54" t="s">
        <v>310</v>
      </c>
      <c r="B59" s="54">
        <v>92212</v>
      </c>
      <c r="C59" s="58" t="s">
        <v>179</v>
      </c>
      <c r="D59" s="45" t="s">
        <v>41</v>
      </c>
      <c r="E59" s="45"/>
      <c r="F59" s="31"/>
      <c r="G59" s="31"/>
      <c r="H59" s="31"/>
      <c r="I59" s="62">
        <f t="shared" si="3"/>
        <v>0</v>
      </c>
    </row>
    <row r="60" spans="1:9" ht="75" x14ac:dyDescent="0.25">
      <c r="A60" s="54" t="s">
        <v>311</v>
      </c>
      <c r="B60" s="54">
        <v>92213</v>
      </c>
      <c r="C60" s="58" t="s">
        <v>180</v>
      </c>
      <c r="D60" s="45" t="s">
        <v>41</v>
      </c>
      <c r="E60" s="45"/>
      <c r="F60" s="31"/>
      <c r="G60" s="31"/>
      <c r="H60" s="31"/>
      <c r="I60" s="62">
        <f t="shared" si="3"/>
        <v>0</v>
      </c>
    </row>
    <row r="61" spans="1:9" ht="75" x14ac:dyDescent="0.25">
      <c r="A61" s="54" t="s">
        <v>312</v>
      </c>
      <c r="B61" s="54">
        <v>92214</v>
      </c>
      <c r="C61" s="58" t="s">
        <v>181</v>
      </c>
      <c r="D61" s="45" t="s">
        <v>41</v>
      </c>
      <c r="E61" s="45"/>
      <c r="F61" s="31"/>
      <c r="G61" s="31"/>
      <c r="H61" s="31"/>
      <c r="I61" s="62">
        <f t="shared" si="3"/>
        <v>0</v>
      </c>
    </row>
    <row r="62" spans="1:9" ht="75" x14ac:dyDescent="0.25">
      <c r="A62" s="54" t="s">
        <v>313</v>
      </c>
      <c r="B62" s="54">
        <v>92215</v>
      </c>
      <c r="C62" s="58" t="s">
        <v>182</v>
      </c>
      <c r="D62" s="45" t="s">
        <v>41</v>
      </c>
      <c r="E62" s="45"/>
      <c r="F62" s="31"/>
      <c r="G62" s="31"/>
      <c r="H62" s="31"/>
      <c r="I62" s="62">
        <f t="shared" si="3"/>
        <v>0</v>
      </c>
    </row>
    <row r="63" spans="1:9" ht="75" x14ac:dyDescent="0.25">
      <c r="A63" s="54" t="s">
        <v>314</v>
      </c>
      <c r="B63" s="54">
        <v>92216</v>
      </c>
      <c r="C63" s="58" t="s">
        <v>183</v>
      </c>
      <c r="D63" s="45" t="s">
        <v>41</v>
      </c>
      <c r="E63" s="45"/>
      <c r="F63" s="31"/>
      <c r="G63" s="31"/>
      <c r="H63" s="31"/>
      <c r="I63" s="62">
        <f t="shared" si="3"/>
        <v>0</v>
      </c>
    </row>
    <row r="64" spans="1:9" ht="60" x14ac:dyDescent="0.25">
      <c r="A64" s="54" t="s">
        <v>315</v>
      </c>
      <c r="B64" s="54">
        <v>92219</v>
      </c>
      <c r="C64" s="58" t="s">
        <v>184</v>
      </c>
      <c r="D64" s="45" t="s">
        <v>41</v>
      </c>
      <c r="E64" s="45"/>
      <c r="F64" s="31"/>
      <c r="G64" s="31"/>
      <c r="H64" s="31"/>
      <c r="I64" s="62">
        <f t="shared" si="3"/>
        <v>0</v>
      </c>
    </row>
    <row r="65" spans="1:9" ht="60" x14ac:dyDescent="0.25">
      <c r="A65" s="54" t="s">
        <v>316</v>
      </c>
      <c r="B65" s="54">
        <v>92220</v>
      </c>
      <c r="C65" s="58" t="s">
        <v>185</v>
      </c>
      <c r="D65" s="45" t="s">
        <v>41</v>
      </c>
      <c r="E65" s="45"/>
      <c r="F65" s="31"/>
      <c r="G65" s="31"/>
      <c r="H65" s="31"/>
      <c r="I65" s="62">
        <f t="shared" si="3"/>
        <v>0</v>
      </c>
    </row>
    <row r="66" spans="1:9" ht="60" x14ac:dyDescent="0.25">
      <c r="A66" s="54" t="s">
        <v>317</v>
      </c>
      <c r="B66" s="54">
        <v>92221</v>
      </c>
      <c r="C66" s="58" t="s">
        <v>186</v>
      </c>
      <c r="D66" s="45" t="s">
        <v>41</v>
      </c>
      <c r="E66" s="45"/>
      <c r="F66" s="31"/>
      <c r="G66" s="31"/>
      <c r="H66" s="31"/>
      <c r="I66" s="62">
        <f t="shared" si="3"/>
        <v>0</v>
      </c>
    </row>
    <row r="67" spans="1:9" ht="60" x14ac:dyDescent="0.25">
      <c r="A67" s="54" t="s">
        <v>318</v>
      </c>
      <c r="B67" s="54">
        <v>92222</v>
      </c>
      <c r="C67" s="58" t="s">
        <v>187</v>
      </c>
      <c r="D67" s="45" t="s">
        <v>41</v>
      </c>
      <c r="E67" s="45"/>
      <c r="F67" s="31"/>
      <c r="G67" s="31"/>
      <c r="H67" s="31"/>
      <c r="I67" s="62">
        <f t="shared" si="3"/>
        <v>0</v>
      </c>
    </row>
    <row r="68" spans="1:9" ht="60" x14ac:dyDescent="0.25">
      <c r="A68" s="54" t="s">
        <v>319</v>
      </c>
      <c r="B68" s="54">
        <v>92223</v>
      </c>
      <c r="C68" s="58" t="s">
        <v>188</v>
      </c>
      <c r="D68" s="45" t="s">
        <v>41</v>
      </c>
      <c r="E68" s="45"/>
      <c r="F68" s="31"/>
      <c r="G68" s="31"/>
      <c r="H68" s="31"/>
      <c r="I68" s="62">
        <f t="shared" si="3"/>
        <v>0</v>
      </c>
    </row>
    <row r="69" spans="1:9" ht="60" x14ac:dyDescent="0.25">
      <c r="A69" s="54" t="s">
        <v>320</v>
      </c>
      <c r="B69" s="54">
        <v>92224</v>
      </c>
      <c r="C69" s="58" t="s">
        <v>189</v>
      </c>
      <c r="D69" s="45" t="s">
        <v>41</v>
      </c>
      <c r="E69" s="45"/>
      <c r="F69" s="31"/>
      <c r="G69" s="31"/>
      <c r="H69" s="31"/>
      <c r="I69" s="62">
        <f t="shared" si="3"/>
        <v>0</v>
      </c>
    </row>
    <row r="70" spans="1:9" ht="60" x14ac:dyDescent="0.25">
      <c r="A70" s="54" t="s">
        <v>321</v>
      </c>
      <c r="B70" s="54">
        <v>92226</v>
      </c>
      <c r="C70" s="58" t="s">
        <v>190</v>
      </c>
      <c r="D70" s="45" t="s">
        <v>41</v>
      </c>
      <c r="E70" s="45"/>
      <c r="F70" s="31"/>
      <c r="G70" s="31"/>
      <c r="H70" s="31"/>
      <c r="I70" s="62">
        <f t="shared" si="3"/>
        <v>0</v>
      </c>
    </row>
    <row r="71" spans="1:9" ht="15" customHeight="1" x14ac:dyDescent="0.25">
      <c r="A71" s="53" t="s">
        <v>322</v>
      </c>
      <c r="B71" s="376" t="s">
        <v>191</v>
      </c>
      <c r="C71" s="376"/>
      <c r="D71" s="376"/>
      <c r="E71" s="376"/>
      <c r="F71" s="376"/>
      <c r="G71" s="376"/>
      <c r="H71" s="376"/>
      <c r="I71" s="376"/>
    </row>
    <row r="72" spans="1:9" ht="45" x14ac:dyDescent="0.25">
      <c r="A72" s="54" t="s">
        <v>323</v>
      </c>
      <c r="B72" s="54" t="s">
        <v>193</v>
      </c>
      <c r="C72" s="58" t="s">
        <v>192</v>
      </c>
      <c r="D72" s="45" t="s">
        <v>194</v>
      </c>
      <c r="E72" s="45"/>
      <c r="F72" s="31"/>
      <c r="G72" s="31"/>
      <c r="H72" s="31"/>
      <c r="I72" s="62">
        <f>E72</f>
        <v>0</v>
      </c>
    </row>
    <row r="73" spans="1:9" ht="45" x14ac:dyDescent="0.25">
      <c r="A73" s="54" t="s">
        <v>324</v>
      </c>
      <c r="B73" s="54" t="s">
        <v>196</v>
      </c>
      <c r="C73" s="57" t="s">
        <v>195</v>
      </c>
      <c r="D73" s="45" t="s">
        <v>194</v>
      </c>
      <c r="E73" s="45"/>
      <c r="F73" s="31"/>
      <c r="G73" s="31"/>
      <c r="H73" s="31"/>
      <c r="I73" s="62">
        <f t="shared" ref="I73:I77" si="4">E73</f>
        <v>0</v>
      </c>
    </row>
    <row r="74" spans="1:9" ht="45" x14ac:dyDescent="0.25">
      <c r="A74" s="54" t="s">
        <v>325</v>
      </c>
      <c r="B74" s="54" t="s">
        <v>198</v>
      </c>
      <c r="C74" s="57" t="s">
        <v>197</v>
      </c>
      <c r="D74" s="45" t="s">
        <v>194</v>
      </c>
      <c r="E74" s="45"/>
      <c r="F74" s="31"/>
      <c r="G74" s="31"/>
      <c r="H74" s="31"/>
      <c r="I74" s="62">
        <f t="shared" si="4"/>
        <v>0</v>
      </c>
    </row>
    <row r="75" spans="1:9" ht="45" x14ac:dyDescent="0.25">
      <c r="A75" s="54" t="s">
        <v>326</v>
      </c>
      <c r="B75" s="54" t="s">
        <v>200</v>
      </c>
      <c r="C75" s="57" t="s">
        <v>199</v>
      </c>
      <c r="D75" s="45" t="s">
        <v>194</v>
      </c>
      <c r="E75" s="45"/>
      <c r="F75" s="31"/>
      <c r="G75" s="31"/>
      <c r="H75" s="31"/>
      <c r="I75" s="62">
        <f t="shared" si="4"/>
        <v>0</v>
      </c>
    </row>
    <row r="76" spans="1:9" ht="60" x14ac:dyDescent="0.25">
      <c r="A76" s="54" t="s">
        <v>327</v>
      </c>
      <c r="B76" s="54" t="s">
        <v>202</v>
      </c>
      <c r="C76" s="57" t="s">
        <v>201</v>
      </c>
      <c r="D76" s="45" t="s">
        <v>194</v>
      </c>
      <c r="E76" s="45"/>
      <c r="F76" s="31"/>
      <c r="G76" s="31"/>
      <c r="H76" s="31"/>
      <c r="I76" s="62">
        <f t="shared" si="4"/>
        <v>0</v>
      </c>
    </row>
    <row r="77" spans="1:9" ht="45" x14ac:dyDescent="0.25">
      <c r="A77" s="54" t="s">
        <v>328</v>
      </c>
      <c r="B77" s="54" t="s">
        <v>203</v>
      </c>
      <c r="C77" s="57" t="s">
        <v>204</v>
      </c>
      <c r="D77" s="45" t="s">
        <v>194</v>
      </c>
      <c r="E77" s="45"/>
      <c r="F77" s="31"/>
      <c r="G77" s="31"/>
      <c r="H77" s="31"/>
      <c r="I77" s="62">
        <f t="shared" si="4"/>
        <v>0</v>
      </c>
    </row>
    <row r="78" spans="1:9" ht="15" customHeight="1" x14ac:dyDescent="0.25">
      <c r="A78" s="53" t="s">
        <v>342</v>
      </c>
      <c r="B78" s="376" t="s">
        <v>221</v>
      </c>
      <c r="C78" s="376"/>
      <c r="D78" s="376"/>
      <c r="E78" s="376"/>
      <c r="F78" s="376"/>
      <c r="G78" s="376"/>
      <c r="H78" s="376"/>
      <c r="I78" s="376"/>
    </row>
    <row r="79" spans="1:9" ht="90" x14ac:dyDescent="0.25">
      <c r="A79" s="54" t="s">
        <v>329</v>
      </c>
      <c r="B79" s="54">
        <v>93374</v>
      </c>
      <c r="C79" s="58" t="s">
        <v>223</v>
      </c>
      <c r="D79" s="45" t="s">
        <v>29</v>
      </c>
      <c r="E79" s="45"/>
      <c r="F79" s="31"/>
      <c r="G79" s="31"/>
      <c r="H79" s="31"/>
      <c r="I79" s="62">
        <f t="shared" ref="I79:I88" si="5">F79*G79*H79</f>
        <v>0</v>
      </c>
    </row>
    <row r="80" spans="1:9" ht="90" x14ac:dyDescent="0.25">
      <c r="A80" s="54" t="s">
        <v>330</v>
      </c>
      <c r="B80" s="54">
        <v>93375</v>
      </c>
      <c r="C80" s="58" t="s">
        <v>224</v>
      </c>
      <c r="D80" s="45" t="s">
        <v>29</v>
      </c>
      <c r="E80" s="45"/>
      <c r="F80" s="31"/>
      <c r="G80" s="31"/>
      <c r="H80" s="31"/>
      <c r="I80" s="62">
        <f t="shared" si="5"/>
        <v>0</v>
      </c>
    </row>
    <row r="81" spans="1:9" ht="90" x14ac:dyDescent="0.25">
      <c r="A81" s="54" t="s">
        <v>331</v>
      </c>
      <c r="B81" s="54">
        <v>93376</v>
      </c>
      <c r="C81" s="58" t="s">
        <v>225</v>
      </c>
      <c r="D81" s="45" t="s">
        <v>29</v>
      </c>
      <c r="E81" s="45"/>
      <c r="F81" s="31"/>
      <c r="G81" s="31"/>
      <c r="H81" s="31"/>
      <c r="I81" s="62">
        <f t="shared" si="5"/>
        <v>0</v>
      </c>
    </row>
    <row r="82" spans="1:9" ht="90" x14ac:dyDescent="0.25">
      <c r="A82" s="54" t="s">
        <v>332</v>
      </c>
      <c r="B82" s="54">
        <v>93377</v>
      </c>
      <c r="C82" s="58" t="s">
        <v>226</v>
      </c>
      <c r="D82" s="45" t="s">
        <v>29</v>
      </c>
      <c r="E82" s="45"/>
      <c r="F82" s="31"/>
      <c r="G82" s="31"/>
      <c r="H82" s="31"/>
      <c r="I82" s="62">
        <f t="shared" si="5"/>
        <v>0</v>
      </c>
    </row>
    <row r="83" spans="1:9" ht="90" x14ac:dyDescent="0.25">
      <c r="A83" s="54" t="s">
        <v>333</v>
      </c>
      <c r="B83" s="54">
        <v>93378</v>
      </c>
      <c r="C83" s="58" t="s">
        <v>227</v>
      </c>
      <c r="D83" s="45" t="s">
        <v>29</v>
      </c>
      <c r="E83" s="45"/>
      <c r="F83" s="31"/>
      <c r="G83" s="31"/>
      <c r="H83" s="31"/>
      <c r="I83" s="62">
        <f t="shared" si="5"/>
        <v>0</v>
      </c>
    </row>
    <row r="84" spans="1:9" ht="90" x14ac:dyDescent="0.25">
      <c r="A84" s="54" t="s">
        <v>334</v>
      </c>
      <c r="B84" s="54">
        <v>93379</v>
      </c>
      <c r="C84" s="58" t="s">
        <v>228</v>
      </c>
      <c r="D84" s="45" t="s">
        <v>29</v>
      </c>
      <c r="E84" s="45"/>
      <c r="F84" s="31"/>
      <c r="G84" s="31"/>
      <c r="H84" s="31"/>
      <c r="I84" s="62">
        <f t="shared" si="5"/>
        <v>0</v>
      </c>
    </row>
    <row r="85" spans="1:9" ht="90" x14ac:dyDescent="0.25">
      <c r="A85" s="54" t="s">
        <v>335</v>
      </c>
      <c r="B85" s="54">
        <v>93380</v>
      </c>
      <c r="C85" s="58" t="s">
        <v>229</v>
      </c>
      <c r="D85" s="45" t="s">
        <v>29</v>
      </c>
      <c r="E85" s="45"/>
      <c r="F85" s="31"/>
      <c r="G85" s="31"/>
      <c r="H85" s="31"/>
      <c r="I85" s="62">
        <f t="shared" si="5"/>
        <v>0</v>
      </c>
    </row>
    <row r="86" spans="1:9" ht="90" x14ac:dyDescent="0.25">
      <c r="A86" s="54" t="s">
        <v>336</v>
      </c>
      <c r="B86" s="54">
        <v>93381</v>
      </c>
      <c r="C86" s="58" t="s">
        <v>230</v>
      </c>
      <c r="D86" s="45" t="s">
        <v>29</v>
      </c>
      <c r="E86" s="45"/>
      <c r="F86" s="31"/>
      <c r="G86" s="31"/>
      <c r="H86" s="31"/>
      <c r="I86" s="62">
        <f t="shared" si="5"/>
        <v>0</v>
      </c>
    </row>
    <row r="87" spans="1:9" ht="30" x14ac:dyDescent="0.25">
      <c r="A87" s="54" t="s">
        <v>337</v>
      </c>
      <c r="B87" s="54">
        <v>93382</v>
      </c>
      <c r="C87" s="58" t="s">
        <v>231</v>
      </c>
      <c r="D87" s="45" t="s">
        <v>29</v>
      </c>
      <c r="E87" s="45"/>
      <c r="F87" s="31"/>
      <c r="G87" s="31"/>
      <c r="H87" s="31"/>
      <c r="I87" s="62">
        <f t="shared" si="5"/>
        <v>0</v>
      </c>
    </row>
    <row r="88" spans="1:9" ht="15.75" x14ac:dyDescent="0.25">
      <c r="A88" s="54" t="s">
        <v>338</v>
      </c>
      <c r="B88" s="54">
        <v>96995</v>
      </c>
      <c r="C88" s="58" t="s">
        <v>232</v>
      </c>
      <c r="D88" s="45" t="s">
        <v>29</v>
      </c>
      <c r="E88" s="45"/>
      <c r="F88" s="31"/>
      <c r="G88" s="31"/>
      <c r="H88" s="31"/>
      <c r="I88" s="62">
        <f t="shared" si="5"/>
        <v>0</v>
      </c>
    </row>
    <row r="89" spans="1:9" ht="30" x14ac:dyDescent="0.25">
      <c r="A89" s="54" t="s">
        <v>339</v>
      </c>
      <c r="B89" s="54">
        <v>83346</v>
      </c>
      <c r="C89" s="58" t="s">
        <v>222</v>
      </c>
      <c r="D89" s="45" t="s">
        <v>29</v>
      </c>
      <c r="E89" s="45"/>
      <c r="F89" s="31"/>
      <c r="G89" s="31"/>
      <c r="H89" s="31"/>
      <c r="I89" s="62">
        <f>F89*G89*H89</f>
        <v>0</v>
      </c>
    </row>
    <row r="90" spans="1:9" ht="15" customHeight="1" x14ac:dyDescent="0.25">
      <c r="A90" s="53" t="s">
        <v>340</v>
      </c>
      <c r="B90" s="376" t="s">
        <v>206</v>
      </c>
      <c r="C90" s="376"/>
      <c r="D90" s="376"/>
      <c r="E90" s="376"/>
      <c r="F90" s="376"/>
      <c r="G90" s="376"/>
      <c r="H90" s="376"/>
      <c r="I90" s="376"/>
    </row>
    <row r="91" spans="1:9" ht="45" x14ac:dyDescent="0.25">
      <c r="A91" s="54" t="s">
        <v>341</v>
      </c>
      <c r="B91" s="14">
        <v>83659</v>
      </c>
      <c r="C91" s="12" t="s">
        <v>629</v>
      </c>
      <c r="D91" s="59" t="s">
        <v>194</v>
      </c>
      <c r="E91" s="59"/>
      <c r="F91" s="31"/>
      <c r="G91" s="31"/>
      <c r="H91" s="31"/>
      <c r="I91" s="62">
        <f>E91</f>
        <v>0</v>
      </c>
    </row>
    <row r="94" spans="1:9" ht="15" customHeight="1" x14ac:dyDescent="0.25">
      <c r="A94" s="371" t="s">
        <v>620</v>
      </c>
      <c r="B94" s="371"/>
      <c r="C94" s="371"/>
      <c r="D94" s="371"/>
      <c r="E94" s="371"/>
      <c r="F94" s="371"/>
      <c r="G94" s="371"/>
      <c r="H94" s="371"/>
      <c r="I94" s="371"/>
    </row>
    <row r="95" spans="1:9" ht="15" customHeight="1" x14ac:dyDescent="0.25">
      <c r="A95" s="371"/>
      <c r="B95" s="371"/>
      <c r="C95" s="371"/>
      <c r="D95" s="371"/>
      <c r="E95" s="371"/>
      <c r="F95" s="371"/>
      <c r="G95" s="371"/>
      <c r="H95" s="371"/>
      <c r="I95" s="371"/>
    </row>
  </sheetData>
  <mergeCells count="17">
    <mergeCell ref="B5:G5"/>
    <mergeCell ref="H5:H6"/>
    <mergeCell ref="B6:G6"/>
    <mergeCell ref="A1:I1"/>
    <mergeCell ref="A2:I2"/>
    <mergeCell ref="B3:G3"/>
    <mergeCell ref="H3:H4"/>
    <mergeCell ref="B4:G4"/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="60" zoomScaleNormal="100" workbookViewId="0">
      <selection activeCell="A15" sqref="A15:I16"/>
    </sheetView>
  </sheetViews>
  <sheetFormatPr defaultRowHeight="15" x14ac:dyDescent="0.25"/>
  <cols>
    <col min="2" max="2" width="12" bestFit="1" customWidth="1"/>
    <col min="3" max="3" width="48.7109375" customWidth="1"/>
    <col min="4" max="4" width="13.7109375" bestFit="1" customWidth="1"/>
    <col min="5" max="5" width="19.42578125" bestFit="1" customWidth="1"/>
    <col min="6" max="6" width="22.7109375" bestFit="1" customWidth="1"/>
    <col min="7" max="7" width="14.7109375" bestFit="1" customWidth="1"/>
    <col min="8" max="8" width="18" bestFit="1" customWidth="1"/>
    <col min="9" max="9" width="21.85546875" bestFit="1" customWidth="1"/>
  </cols>
  <sheetData>
    <row r="1" spans="1:9" ht="26.25" x14ac:dyDescent="0.25">
      <c r="A1" s="374"/>
      <c r="B1" s="374"/>
      <c r="C1" s="374"/>
      <c r="D1" s="374"/>
      <c r="E1" s="374"/>
      <c r="F1" s="374"/>
      <c r="G1" s="374"/>
      <c r="H1" s="374"/>
      <c r="I1" s="374"/>
    </row>
    <row r="2" spans="1:9" ht="18.75" x14ac:dyDescent="0.25">
      <c r="A2" s="357" t="s">
        <v>494</v>
      </c>
      <c r="B2" s="357"/>
      <c r="C2" s="357"/>
      <c r="D2" s="357"/>
      <c r="E2" s="357"/>
      <c r="F2" s="357"/>
      <c r="G2" s="357"/>
      <c r="H2" s="357"/>
      <c r="I2" s="357"/>
    </row>
    <row r="3" spans="1:9" x14ac:dyDescent="0.25">
      <c r="A3" s="1" t="s">
        <v>11</v>
      </c>
      <c r="B3" s="372"/>
      <c r="C3" s="372"/>
      <c r="D3" s="372"/>
      <c r="E3" s="372"/>
      <c r="F3" s="372"/>
      <c r="G3" s="372"/>
      <c r="H3" s="360" t="s">
        <v>15</v>
      </c>
      <c r="I3" s="129" t="s">
        <v>16</v>
      </c>
    </row>
    <row r="4" spans="1:9" x14ac:dyDescent="0.25">
      <c r="A4" s="1" t="s">
        <v>12</v>
      </c>
      <c r="B4" s="372"/>
      <c r="C4" s="372"/>
      <c r="D4" s="372"/>
      <c r="E4" s="372"/>
      <c r="F4" s="372"/>
      <c r="G4" s="372"/>
      <c r="H4" s="360"/>
      <c r="I4" s="17">
        <v>43113</v>
      </c>
    </row>
    <row r="5" spans="1:9" x14ac:dyDescent="0.25">
      <c r="A5" s="1" t="s">
        <v>13</v>
      </c>
      <c r="B5" s="372"/>
      <c r="C5" s="372"/>
      <c r="D5" s="372"/>
      <c r="E5" s="372"/>
      <c r="F5" s="372"/>
      <c r="G5" s="372"/>
      <c r="H5" s="373">
        <f>BDI!I22</f>
        <v>0.31126118815198645</v>
      </c>
      <c r="I5" s="129" t="s">
        <v>17</v>
      </c>
    </row>
    <row r="6" spans="1:9" x14ac:dyDescent="0.25">
      <c r="A6" s="1" t="s">
        <v>14</v>
      </c>
      <c r="B6" s="372"/>
      <c r="C6" s="372"/>
      <c r="D6" s="372"/>
      <c r="E6" s="372"/>
      <c r="F6" s="372"/>
      <c r="G6" s="372"/>
      <c r="H6" s="373"/>
      <c r="I6" s="18">
        <v>42917</v>
      </c>
    </row>
    <row r="7" spans="1:9" x14ac:dyDescent="0.25">
      <c r="A7" s="32" t="s">
        <v>366</v>
      </c>
      <c r="B7" s="32" t="s">
        <v>1</v>
      </c>
      <c r="C7" s="32" t="s">
        <v>464</v>
      </c>
      <c r="D7" s="32" t="s">
        <v>237</v>
      </c>
      <c r="E7" s="32" t="s">
        <v>3</v>
      </c>
      <c r="F7" s="32" t="s">
        <v>465</v>
      </c>
      <c r="G7" s="32" t="s">
        <v>466</v>
      </c>
      <c r="H7" s="32" t="s">
        <v>467</v>
      </c>
      <c r="I7" s="32" t="s">
        <v>468</v>
      </c>
    </row>
    <row r="8" spans="1:9" ht="45" x14ac:dyDescent="0.25">
      <c r="A8" s="19" t="s">
        <v>70</v>
      </c>
      <c r="B8" s="23">
        <v>72888</v>
      </c>
      <c r="C8" s="8" t="s">
        <v>355</v>
      </c>
      <c r="D8" s="9" t="s">
        <v>29</v>
      </c>
      <c r="E8" s="180"/>
      <c r="F8" s="180"/>
      <c r="G8" s="180"/>
      <c r="H8" s="180"/>
      <c r="I8" s="181">
        <f>F8*G8*H8</f>
        <v>0</v>
      </c>
    </row>
    <row r="9" spans="1:9" ht="45" x14ac:dyDescent="0.25">
      <c r="A9" s="19" t="s">
        <v>71</v>
      </c>
      <c r="B9" s="23">
        <v>94319</v>
      </c>
      <c r="C9" s="8" t="s">
        <v>233</v>
      </c>
      <c r="D9" s="9" t="s">
        <v>29</v>
      </c>
      <c r="E9" s="180"/>
      <c r="F9" s="180"/>
      <c r="G9" s="180"/>
      <c r="H9" s="180"/>
      <c r="I9" s="181">
        <f t="shared" ref="I9:I12" si="0">F9*G9*H9</f>
        <v>0</v>
      </c>
    </row>
    <row r="10" spans="1:9" ht="30" x14ac:dyDescent="0.25">
      <c r="A10" s="19" t="s">
        <v>343</v>
      </c>
      <c r="B10" s="23" t="s">
        <v>64</v>
      </c>
      <c r="C10" s="8" t="s">
        <v>66</v>
      </c>
      <c r="D10" s="9" t="s">
        <v>29</v>
      </c>
      <c r="E10" s="180"/>
      <c r="F10" s="180"/>
      <c r="G10" s="180"/>
      <c r="H10" s="180"/>
      <c r="I10" s="181">
        <f t="shared" si="0"/>
        <v>0</v>
      </c>
    </row>
    <row r="11" spans="1:9" ht="60" x14ac:dyDescent="0.25">
      <c r="A11" s="19" t="s">
        <v>344</v>
      </c>
      <c r="B11" s="23">
        <v>94990</v>
      </c>
      <c r="C11" s="8" t="s">
        <v>68</v>
      </c>
      <c r="D11" s="9" t="s">
        <v>29</v>
      </c>
      <c r="E11" s="180"/>
      <c r="F11" s="180"/>
      <c r="G11" s="180"/>
      <c r="H11" s="180"/>
      <c r="I11" s="181">
        <f t="shared" si="0"/>
        <v>0</v>
      </c>
    </row>
    <row r="12" spans="1:9" ht="60" x14ac:dyDescent="0.25">
      <c r="A12" s="19" t="s">
        <v>345</v>
      </c>
      <c r="B12" s="23">
        <v>94991</v>
      </c>
      <c r="C12" s="8" t="s">
        <v>117</v>
      </c>
      <c r="D12" s="9" t="s">
        <v>29</v>
      </c>
      <c r="E12" s="180"/>
      <c r="F12" s="180"/>
      <c r="G12" s="180"/>
      <c r="H12" s="180"/>
      <c r="I12" s="181">
        <f t="shared" si="0"/>
        <v>0</v>
      </c>
    </row>
    <row r="15" spans="1:9" x14ac:dyDescent="0.25">
      <c r="A15" s="371" t="s">
        <v>620</v>
      </c>
      <c r="B15" s="371"/>
      <c r="C15" s="371"/>
      <c r="D15" s="371"/>
      <c r="E15" s="371"/>
      <c r="F15" s="371"/>
      <c r="G15" s="371"/>
      <c r="H15" s="371"/>
      <c r="I15" s="371"/>
    </row>
    <row r="16" spans="1:9" x14ac:dyDescent="0.25">
      <c r="A16" s="371"/>
      <c r="B16" s="371"/>
      <c r="C16" s="371"/>
      <c r="D16" s="371"/>
      <c r="E16" s="371"/>
      <c r="F16" s="371"/>
      <c r="G16" s="371"/>
      <c r="H16" s="371"/>
      <c r="I16" s="371"/>
    </row>
  </sheetData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A12" sqref="A12:G13"/>
    </sheetView>
  </sheetViews>
  <sheetFormatPr defaultRowHeight="15" x14ac:dyDescent="0.25"/>
  <cols>
    <col min="2" max="2" width="12" bestFit="1" customWidth="1"/>
    <col min="3" max="3" width="55" customWidth="1"/>
    <col min="4" max="4" width="13.7109375" bestFit="1" customWidth="1"/>
    <col min="5" max="5" width="19.42578125" bestFit="1" customWidth="1"/>
    <col min="6" max="6" width="14.140625" customWidth="1"/>
    <col min="7" max="7" width="21.85546875" bestFit="1" customWidth="1"/>
  </cols>
  <sheetData>
    <row r="1" spans="1:9" ht="26.25" x14ac:dyDescent="0.25">
      <c r="A1" s="374"/>
      <c r="B1" s="374"/>
      <c r="C1" s="374"/>
      <c r="D1" s="374"/>
      <c r="E1" s="374"/>
      <c r="F1" s="374"/>
      <c r="G1" s="374"/>
    </row>
    <row r="2" spans="1:9" ht="18.75" x14ac:dyDescent="0.25">
      <c r="A2" s="357" t="s">
        <v>495</v>
      </c>
      <c r="B2" s="357"/>
      <c r="C2" s="357"/>
      <c r="D2" s="357"/>
      <c r="E2" s="357"/>
      <c r="F2" s="357"/>
      <c r="G2" s="357"/>
    </row>
    <row r="3" spans="1:9" x14ac:dyDescent="0.25">
      <c r="A3" s="1" t="s">
        <v>11</v>
      </c>
      <c r="B3" s="372"/>
      <c r="C3" s="372"/>
      <c r="D3" s="372"/>
      <c r="E3" s="372"/>
      <c r="F3" s="360" t="s">
        <v>15</v>
      </c>
      <c r="G3" s="129" t="s">
        <v>16</v>
      </c>
    </row>
    <row r="4" spans="1:9" x14ac:dyDescent="0.25">
      <c r="A4" s="1" t="s">
        <v>12</v>
      </c>
      <c r="B4" s="372"/>
      <c r="C4" s="372"/>
      <c r="D4" s="372"/>
      <c r="E4" s="372"/>
      <c r="F4" s="360"/>
      <c r="G4" s="17">
        <v>43113</v>
      </c>
    </row>
    <row r="5" spans="1:9" x14ac:dyDescent="0.25">
      <c r="A5" s="1" t="s">
        <v>13</v>
      </c>
      <c r="B5" s="372"/>
      <c r="C5" s="372"/>
      <c r="D5" s="372"/>
      <c r="E5" s="372"/>
      <c r="F5" s="373">
        <f>BDI!I22</f>
        <v>0.31126118815198645</v>
      </c>
      <c r="G5" s="129" t="s">
        <v>17</v>
      </c>
    </row>
    <row r="6" spans="1:9" x14ac:dyDescent="0.25">
      <c r="A6" s="1" t="s">
        <v>14</v>
      </c>
      <c r="B6" s="372"/>
      <c r="C6" s="372"/>
      <c r="D6" s="372"/>
      <c r="E6" s="372"/>
      <c r="F6" s="373"/>
      <c r="G6" s="18">
        <v>42917</v>
      </c>
    </row>
    <row r="7" spans="1:9" x14ac:dyDescent="0.25">
      <c r="A7" s="32" t="s">
        <v>366</v>
      </c>
      <c r="B7" s="32" t="s">
        <v>1</v>
      </c>
      <c r="C7" s="32" t="s">
        <v>464</v>
      </c>
      <c r="D7" s="32" t="s">
        <v>237</v>
      </c>
      <c r="E7" s="32" t="s">
        <v>3</v>
      </c>
      <c r="F7" s="32" t="s">
        <v>597</v>
      </c>
      <c r="G7" s="32" t="s">
        <v>468</v>
      </c>
    </row>
    <row r="8" spans="1:9" ht="30" x14ac:dyDescent="0.25">
      <c r="A8" s="19" t="s">
        <v>127</v>
      </c>
      <c r="B8" s="23">
        <v>72947</v>
      </c>
      <c r="C8" s="8" t="s">
        <v>596</v>
      </c>
      <c r="D8" s="9" t="s">
        <v>19</v>
      </c>
      <c r="E8" s="180"/>
      <c r="F8" s="180"/>
      <c r="G8" s="181">
        <f>F8</f>
        <v>0</v>
      </c>
    </row>
    <row r="9" spans="1:9" ht="60" x14ac:dyDescent="0.25">
      <c r="A9" s="19" t="s">
        <v>128</v>
      </c>
      <c r="B9" s="23" t="s">
        <v>453</v>
      </c>
      <c r="C9" s="8" t="s">
        <v>236</v>
      </c>
      <c r="D9" s="9" t="s">
        <v>19</v>
      </c>
      <c r="E9" s="180"/>
      <c r="F9" s="180"/>
      <c r="G9" s="181">
        <f>F9</f>
        <v>0</v>
      </c>
    </row>
    <row r="12" spans="1:9" ht="15" customHeight="1" x14ac:dyDescent="0.25">
      <c r="A12" s="371" t="s">
        <v>620</v>
      </c>
      <c r="B12" s="371"/>
      <c r="C12" s="371"/>
      <c r="D12" s="371"/>
      <c r="E12" s="371"/>
      <c r="F12" s="371"/>
      <c r="G12" s="371"/>
      <c r="H12" s="183"/>
      <c r="I12" s="183"/>
    </row>
    <row r="13" spans="1:9" ht="15" customHeight="1" x14ac:dyDescent="0.25">
      <c r="A13" s="371"/>
      <c r="B13" s="371"/>
      <c r="C13" s="371"/>
      <c r="D13" s="371"/>
      <c r="E13" s="371"/>
      <c r="F13" s="371"/>
      <c r="G13" s="371"/>
      <c r="H13" s="183"/>
      <c r="I13" s="183"/>
    </row>
  </sheetData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7"/>
  <sheetViews>
    <sheetView view="pageBreakPreview" zoomScale="60" zoomScaleNormal="100" workbookViewId="0">
      <selection activeCell="A16" sqref="A16:I17"/>
    </sheetView>
  </sheetViews>
  <sheetFormatPr defaultRowHeight="15" x14ac:dyDescent="0.25"/>
  <cols>
    <col min="2" max="2" width="12" bestFit="1" customWidth="1"/>
    <col min="3" max="3" width="46.7109375" customWidth="1"/>
    <col min="4" max="4" width="13.7109375" bestFit="1" customWidth="1"/>
    <col min="5" max="5" width="19.42578125" bestFit="1" customWidth="1"/>
    <col min="6" max="6" width="22.7109375" bestFit="1" customWidth="1"/>
    <col min="7" max="7" width="16.28515625" customWidth="1"/>
    <col min="8" max="8" width="18" bestFit="1" customWidth="1"/>
    <col min="9" max="9" width="24.42578125" customWidth="1"/>
  </cols>
  <sheetData>
    <row r="1" spans="1:9" ht="26.25" x14ac:dyDescent="0.25">
      <c r="A1" s="374"/>
      <c r="B1" s="374"/>
      <c r="C1" s="374"/>
      <c r="D1" s="374"/>
      <c r="E1" s="374"/>
      <c r="F1" s="374"/>
      <c r="G1" s="374"/>
      <c r="H1" s="374"/>
      <c r="I1" s="374"/>
    </row>
    <row r="2" spans="1:9" ht="18.75" x14ac:dyDescent="0.25">
      <c r="A2" s="357" t="s">
        <v>496</v>
      </c>
      <c r="B2" s="357"/>
      <c r="C2" s="357"/>
      <c r="D2" s="357"/>
      <c r="E2" s="357"/>
      <c r="F2" s="357"/>
      <c r="G2" s="357"/>
      <c r="H2" s="357"/>
      <c r="I2" s="357"/>
    </row>
    <row r="3" spans="1:9" x14ac:dyDescent="0.25">
      <c r="A3" s="1" t="s">
        <v>11</v>
      </c>
      <c r="B3" s="372"/>
      <c r="C3" s="372"/>
      <c r="D3" s="372"/>
      <c r="E3" s="372"/>
      <c r="F3" s="372"/>
      <c r="G3" s="372"/>
      <c r="H3" s="360" t="s">
        <v>15</v>
      </c>
      <c r="I3" s="129" t="s">
        <v>16</v>
      </c>
    </row>
    <row r="4" spans="1:9" x14ac:dyDescent="0.25">
      <c r="A4" s="1" t="s">
        <v>12</v>
      </c>
      <c r="B4" s="372"/>
      <c r="C4" s="372"/>
      <c r="D4" s="372"/>
      <c r="E4" s="372"/>
      <c r="F4" s="372"/>
      <c r="G4" s="372"/>
      <c r="H4" s="360"/>
      <c r="I4" s="17">
        <v>43113</v>
      </c>
    </row>
    <row r="5" spans="1:9" x14ac:dyDescent="0.25">
      <c r="A5" s="1" t="s">
        <v>13</v>
      </c>
      <c r="B5" s="372"/>
      <c r="C5" s="372"/>
      <c r="D5" s="372"/>
      <c r="E5" s="372"/>
      <c r="F5" s="372"/>
      <c r="G5" s="372"/>
      <c r="H5" s="373">
        <f>BDI!I22</f>
        <v>0.31126118815198645</v>
      </c>
      <c r="I5" s="129" t="s">
        <v>17</v>
      </c>
    </row>
    <row r="6" spans="1:9" x14ac:dyDescent="0.25">
      <c r="A6" s="1" t="s">
        <v>14</v>
      </c>
      <c r="B6" s="372"/>
      <c r="C6" s="372"/>
      <c r="D6" s="372"/>
      <c r="E6" s="372"/>
      <c r="F6" s="372"/>
      <c r="G6" s="372"/>
      <c r="H6" s="373"/>
      <c r="I6" s="18">
        <v>42917</v>
      </c>
    </row>
    <row r="7" spans="1:9" x14ac:dyDescent="0.25">
      <c r="A7" s="32" t="s">
        <v>366</v>
      </c>
      <c r="B7" s="32" t="s">
        <v>1</v>
      </c>
      <c r="C7" s="32" t="s">
        <v>464</v>
      </c>
      <c r="D7" s="32" t="s">
        <v>237</v>
      </c>
      <c r="E7" s="32" t="s">
        <v>3</v>
      </c>
      <c r="F7" s="32" t="s">
        <v>465</v>
      </c>
      <c r="G7" s="32" t="s">
        <v>466</v>
      </c>
      <c r="H7" s="32" t="s">
        <v>467</v>
      </c>
      <c r="I7" s="32" t="s">
        <v>468</v>
      </c>
    </row>
    <row r="8" spans="1:9" ht="15.75" x14ac:dyDescent="0.25">
      <c r="A8" s="19" t="s">
        <v>346</v>
      </c>
      <c r="B8" s="23" t="s">
        <v>69</v>
      </c>
      <c r="C8" s="7" t="s">
        <v>249</v>
      </c>
      <c r="D8" s="13" t="s">
        <v>194</v>
      </c>
      <c r="E8" s="180"/>
      <c r="F8" s="180"/>
      <c r="G8" s="180"/>
      <c r="H8" s="180"/>
      <c r="I8" s="46">
        <f>E8</f>
        <v>0</v>
      </c>
    </row>
    <row r="9" spans="1:9" ht="15.75" x14ac:dyDescent="0.25">
      <c r="A9" s="19" t="s">
        <v>347</v>
      </c>
      <c r="B9" s="15">
        <v>34723</v>
      </c>
      <c r="C9" s="7" t="s">
        <v>248</v>
      </c>
      <c r="D9" s="9" t="s">
        <v>19</v>
      </c>
      <c r="E9" s="180"/>
      <c r="F9" s="180"/>
      <c r="G9" s="180"/>
      <c r="H9" s="180"/>
      <c r="I9" s="46">
        <f>F9*G9</f>
        <v>0</v>
      </c>
    </row>
    <row r="10" spans="1:9" ht="45" x14ac:dyDescent="0.25">
      <c r="A10" s="19" t="s">
        <v>348</v>
      </c>
      <c r="B10" s="15" t="s">
        <v>241</v>
      </c>
      <c r="C10" s="8" t="s">
        <v>247</v>
      </c>
      <c r="D10" s="9" t="s">
        <v>19</v>
      </c>
      <c r="E10" s="180"/>
      <c r="F10" s="180"/>
      <c r="G10" s="180"/>
      <c r="H10" s="180"/>
      <c r="I10" s="46">
        <f>F10*G10</f>
        <v>0</v>
      </c>
    </row>
    <row r="11" spans="1:9" ht="45" x14ac:dyDescent="0.25">
      <c r="A11" s="19" t="s">
        <v>349</v>
      </c>
      <c r="B11" s="15" t="s">
        <v>243</v>
      </c>
      <c r="C11" s="8" t="s">
        <v>246</v>
      </c>
      <c r="D11" s="13" t="s">
        <v>194</v>
      </c>
      <c r="E11" s="180"/>
      <c r="F11" s="180"/>
      <c r="G11" s="180"/>
      <c r="H11" s="180"/>
      <c r="I11" s="46">
        <f>E11</f>
        <v>0</v>
      </c>
    </row>
    <row r="12" spans="1:9" ht="45" x14ac:dyDescent="0.25">
      <c r="A12" s="19" t="s">
        <v>350</v>
      </c>
      <c r="B12" s="15" t="s">
        <v>244</v>
      </c>
      <c r="C12" s="8" t="s">
        <v>245</v>
      </c>
      <c r="D12" s="13" t="s">
        <v>194</v>
      </c>
      <c r="E12" s="180"/>
      <c r="F12" s="180"/>
      <c r="G12" s="180"/>
      <c r="H12" s="180"/>
      <c r="I12" s="46">
        <f t="shared" ref="I12:I14" si="0">E12</f>
        <v>0</v>
      </c>
    </row>
    <row r="13" spans="1:9" ht="45" x14ac:dyDescent="0.25">
      <c r="A13" s="19" t="s">
        <v>351</v>
      </c>
      <c r="B13" s="15" t="s">
        <v>250</v>
      </c>
      <c r="C13" s="8" t="s">
        <v>251</v>
      </c>
      <c r="D13" s="13" t="s">
        <v>194</v>
      </c>
      <c r="E13" s="180"/>
      <c r="F13" s="180"/>
      <c r="G13" s="180"/>
      <c r="H13" s="180"/>
      <c r="I13" s="46">
        <f t="shared" si="0"/>
        <v>0</v>
      </c>
    </row>
    <row r="14" spans="1:9" ht="45" x14ac:dyDescent="0.25">
      <c r="A14" s="19" t="s">
        <v>352</v>
      </c>
      <c r="B14" s="15" t="s">
        <v>253</v>
      </c>
      <c r="C14" s="8" t="s">
        <v>252</v>
      </c>
      <c r="D14" s="13" t="s">
        <v>194</v>
      </c>
      <c r="E14" s="180"/>
      <c r="F14" s="180"/>
      <c r="G14" s="180"/>
      <c r="H14" s="180"/>
      <c r="I14" s="46">
        <f t="shared" si="0"/>
        <v>0</v>
      </c>
    </row>
    <row r="16" spans="1:9" ht="15" customHeight="1" x14ac:dyDescent="0.25">
      <c r="A16" s="371" t="s">
        <v>620</v>
      </c>
      <c r="B16" s="371"/>
      <c r="C16" s="371"/>
      <c r="D16" s="371"/>
      <c r="E16" s="371"/>
      <c r="F16" s="371"/>
      <c r="G16" s="371"/>
      <c r="H16" s="371"/>
      <c r="I16" s="371"/>
    </row>
    <row r="17" spans="1:9" ht="15" customHeight="1" x14ac:dyDescent="0.25">
      <c r="A17" s="371"/>
      <c r="B17" s="371"/>
      <c r="C17" s="371"/>
      <c r="D17" s="371"/>
      <c r="E17" s="371"/>
      <c r="F17" s="371"/>
      <c r="G17" s="371"/>
      <c r="H17" s="371"/>
      <c r="I17" s="371"/>
    </row>
  </sheetData>
  <mergeCells count="9">
    <mergeCell ref="A16:I17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zoomScale="110" zoomScaleNormal="90" zoomScaleSheetLayoutView="110" workbookViewId="0">
      <selection activeCell="A49" sqref="A49:I50"/>
    </sheetView>
  </sheetViews>
  <sheetFormatPr defaultRowHeight="15" x14ac:dyDescent="0.25"/>
  <cols>
    <col min="6" max="6" width="9.5703125" bestFit="1" customWidth="1"/>
    <col min="7" max="7" width="8.7109375" customWidth="1"/>
    <col min="8" max="8" width="12.85546875" customWidth="1"/>
    <col min="9" max="9" width="14.140625" customWidth="1"/>
  </cols>
  <sheetData>
    <row r="1" spans="1:9" ht="18.75" x14ac:dyDescent="0.25">
      <c r="A1" s="416" t="s">
        <v>51</v>
      </c>
      <c r="B1" s="417"/>
      <c r="C1" s="417"/>
      <c r="D1" s="417"/>
      <c r="E1" s="417"/>
      <c r="F1" s="417"/>
      <c r="G1" s="417"/>
      <c r="H1" s="417"/>
      <c r="I1" s="417"/>
    </row>
    <row r="2" spans="1:9" x14ac:dyDescent="0.25">
      <c r="A2" s="1" t="s">
        <v>11</v>
      </c>
      <c r="B2" s="418"/>
      <c r="C2" s="419"/>
      <c r="D2" s="419"/>
      <c r="E2" s="419"/>
      <c r="F2" s="419"/>
      <c r="G2" s="419"/>
      <c r="H2" s="420"/>
      <c r="I2" s="24" t="s">
        <v>15</v>
      </c>
    </row>
    <row r="3" spans="1:9" x14ac:dyDescent="0.25">
      <c r="A3" s="1" t="s">
        <v>12</v>
      </c>
      <c r="B3" s="418"/>
      <c r="C3" s="419"/>
      <c r="D3" s="419"/>
      <c r="E3" s="419"/>
      <c r="F3" s="419"/>
      <c r="G3" s="419"/>
      <c r="H3" s="420"/>
      <c r="I3" s="421">
        <f>I22</f>
        <v>0.31126118815198645</v>
      </c>
    </row>
    <row r="4" spans="1:9" x14ac:dyDescent="0.25">
      <c r="A4" s="1" t="s">
        <v>13</v>
      </c>
      <c r="B4" s="418"/>
      <c r="C4" s="419"/>
      <c r="D4" s="419"/>
      <c r="E4" s="419"/>
      <c r="F4" s="419"/>
      <c r="G4" s="419"/>
      <c r="H4" s="420"/>
      <c r="I4" s="422"/>
    </row>
    <row r="5" spans="1:9" x14ac:dyDescent="0.25">
      <c r="A5" s="1" t="s">
        <v>14</v>
      </c>
      <c r="B5" s="424"/>
      <c r="C5" s="425"/>
      <c r="D5" s="425"/>
      <c r="E5" s="425"/>
      <c r="F5" s="425"/>
      <c r="G5" s="425"/>
      <c r="H5" s="426"/>
      <c r="I5" s="423"/>
    </row>
    <row r="6" spans="1:9" ht="15.75" customHeight="1" x14ac:dyDescent="0.25">
      <c r="A6" s="393" t="s">
        <v>449</v>
      </c>
      <c r="B6" s="394"/>
      <c r="C6" s="394"/>
      <c r="D6" s="394"/>
      <c r="E6" s="394"/>
      <c r="F6" s="394"/>
      <c r="G6" s="394"/>
      <c r="H6" s="394"/>
      <c r="I6" s="394"/>
    </row>
    <row r="7" spans="1:9" ht="15.75" customHeight="1" thickBot="1" x14ac:dyDescent="0.3">
      <c r="A7" s="43" t="s">
        <v>439</v>
      </c>
      <c r="B7" s="395" t="s">
        <v>450</v>
      </c>
      <c r="C7" s="396"/>
      <c r="D7" s="396"/>
      <c r="E7" s="396"/>
      <c r="F7" s="396"/>
      <c r="G7" s="396"/>
      <c r="H7" s="396"/>
      <c r="I7" s="397"/>
    </row>
    <row r="8" spans="1:9" x14ac:dyDescent="0.25">
      <c r="A8" s="76">
        <v>1</v>
      </c>
      <c r="B8" s="390" t="s">
        <v>440</v>
      </c>
      <c r="C8" s="391"/>
      <c r="D8" s="391"/>
      <c r="E8" s="391"/>
      <c r="F8" s="391"/>
      <c r="G8" s="391"/>
      <c r="H8" s="392"/>
      <c r="I8" s="77">
        <v>4.0099999999999997E-2</v>
      </c>
    </row>
    <row r="9" spans="1:9" x14ac:dyDescent="0.25">
      <c r="A9" s="78">
        <v>2</v>
      </c>
      <c r="B9" s="398" t="s">
        <v>441</v>
      </c>
      <c r="C9" s="399"/>
      <c r="D9" s="399"/>
      <c r="E9" s="399"/>
      <c r="F9" s="399"/>
      <c r="G9" s="399"/>
      <c r="H9" s="400"/>
      <c r="I9" s="79">
        <v>4.0000000000000001E-3</v>
      </c>
    </row>
    <row r="10" spans="1:9" x14ac:dyDescent="0.25">
      <c r="A10" s="78">
        <v>3</v>
      </c>
      <c r="B10" s="398" t="s">
        <v>442</v>
      </c>
      <c r="C10" s="399"/>
      <c r="D10" s="399"/>
      <c r="E10" s="399"/>
      <c r="F10" s="399"/>
      <c r="G10" s="399"/>
      <c r="H10" s="400"/>
      <c r="I10" s="80">
        <v>5.5999999999999999E-3</v>
      </c>
    </row>
    <row r="11" spans="1:9" x14ac:dyDescent="0.25">
      <c r="A11" s="78">
        <v>4</v>
      </c>
      <c r="B11" s="398" t="s">
        <v>443</v>
      </c>
      <c r="C11" s="399"/>
      <c r="D11" s="399"/>
      <c r="E11" s="399"/>
      <c r="F11" s="399"/>
      <c r="G11" s="399"/>
      <c r="H11" s="400"/>
      <c r="I11" s="79">
        <v>1.11E-2</v>
      </c>
    </row>
    <row r="12" spans="1:9" x14ac:dyDescent="0.25">
      <c r="A12" s="78">
        <v>5</v>
      </c>
      <c r="B12" s="398" t="s">
        <v>444</v>
      </c>
      <c r="C12" s="399"/>
      <c r="D12" s="399"/>
      <c r="E12" s="399"/>
      <c r="F12" s="399"/>
      <c r="G12" s="399"/>
      <c r="H12" s="400"/>
      <c r="I12" s="79">
        <v>7.2999999999999995E-2</v>
      </c>
    </row>
    <row r="13" spans="1:9" ht="15.75" thickBot="1" x14ac:dyDescent="0.3">
      <c r="A13" s="81">
        <v>6</v>
      </c>
      <c r="B13" s="404" t="s">
        <v>445</v>
      </c>
      <c r="C13" s="405"/>
      <c r="D13" s="405"/>
      <c r="E13" s="405"/>
      <c r="F13" s="405"/>
      <c r="G13" s="405"/>
      <c r="H13" s="406"/>
      <c r="I13" s="82">
        <f>I20</f>
        <v>0.13150000000000001</v>
      </c>
    </row>
    <row r="14" spans="1:9" x14ac:dyDescent="0.25">
      <c r="A14" s="83"/>
      <c r="B14" s="84"/>
      <c r="C14" s="84"/>
      <c r="D14" s="84"/>
      <c r="E14" s="84"/>
      <c r="F14" s="84"/>
      <c r="G14" s="84"/>
      <c r="H14" s="84"/>
      <c r="I14" s="85"/>
    </row>
    <row r="15" spans="1:9" ht="15.75" thickBot="1" x14ac:dyDescent="0.3">
      <c r="A15" s="43" t="s">
        <v>439</v>
      </c>
      <c r="B15" s="395" t="s">
        <v>446</v>
      </c>
      <c r="C15" s="396"/>
      <c r="D15" s="396"/>
      <c r="E15" s="396"/>
      <c r="F15" s="396"/>
      <c r="G15" s="396"/>
      <c r="H15" s="396"/>
      <c r="I15" s="397"/>
    </row>
    <row r="16" spans="1:9" x14ac:dyDescent="0.25">
      <c r="A16" s="78" t="s">
        <v>48</v>
      </c>
      <c r="B16" s="390" t="s">
        <v>432</v>
      </c>
      <c r="C16" s="391"/>
      <c r="D16" s="391"/>
      <c r="E16" s="391"/>
      <c r="F16" s="391"/>
      <c r="G16" s="391"/>
      <c r="H16" s="392"/>
      <c r="I16" s="86">
        <v>0.05</v>
      </c>
    </row>
    <row r="17" spans="1:9" x14ac:dyDescent="0.25">
      <c r="A17" s="78" t="s">
        <v>61</v>
      </c>
      <c r="B17" s="398" t="s">
        <v>429</v>
      </c>
      <c r="C17" s="399"/>
      <c r="D17" s="399"/>
      <c r="E17" s="399"/>
      <c r="F17" s="399"/>
      <c r="G17" s="399"/>
      <c r="H17" s="400"/>
      <c r="I17" s="79">
        <v>6.4999999999999997E-3</v>
      </c>
    </row>
    <row r="18" spans="1:9" x14ac:dyDescent="0.25">
      <c r="A18" s="78" t="s">
        <v>62</v>
      </c>
      <c r="B18" s="398" t="s">
        <v>430</v>
      </c>
      <c r="C18" s="399"/>
      <c r="D18" s="399"/>
      <c r="E18" s="399"/>
      <c r="F18" s="399"/>
      <c r="G18" s="399"/>
      <c r="H18" s="400"/>
      <c r="I18" s="79">
        <v>0.03</v>
      </c>
    </row>
    <row r="19" spans="1:9" ht="15.75" thickBot="1" x14ac:dyDescent="0.3">
      <c r="A19" s="78" t="s">
        <v>99</v>
      </c>
      <c r="B19" s="407" t="s">
        <v>431</v>
      </c>
      <c r="C19" s="408"/>
      <c r="D19" s="408"/>
      <c r="E19" s="408"/>
      <c r="F19" s="408"/>
      <c r="G19" s="408"/>
      <c r="H19" s="409"/>
      <c r="I19" s="79">
        <v>4.4999999999999998E-2</v>
      </c>
    </row>
    <row r="20" spans="1:9" ht="15.75" thickBot="1" x14ac:dyDescent="0.3">
      <c r="A20" s="433" t="s">
        <v>447</v>
      </c>
      <c r="B20" s="434"/>
      <c r="C20" s="434"/>
      <c r="D20" s="434"/>
      <c r="E20" s="434"/>
      <c r="F20" s="434"/>
      <c r="G20" s="434"/>
      <c r="H20" s="435"/>
      <c r="I20" s="87">
        <f>SUM(I16:I19)</f>
        <v>0.13150000000000001</v>
      </c>
    </row>
    <row r="21" spans="1:9" ht="15.75" thickBot="1" x14ac:dyDescent="0.3">
      <c r="A21" s="427" t="s">
        <v>448</v>
      </c>
      <c r="B21" s="428"/>
      <c r="C21" s="428"/>
      <c r="D21" s="428"/>
      <c r="E21" s="428"/>
      <c r="F21" s="428"/>
      <c r="G21" s="428"/>
      <c r="H21" s="428"/>
      <c r="I21" s="429"/>
    </row>
    <row r="22" spans="1:9" ht="15.75" thickBot="1" x14ac:dyDescent="0.3">
      <c r="A22" s="430"/>
      <c r="B22" s="431"/>
      <c r="C22" s="431"/>
      <c r="D22" s="431"/>
      <c r="E22" s="431"/>
      <c r="F22" s="431"/>
      <c r="G22" s="431"/>
      <c r="H22" s="432"/>
      <c r="I22" s="88">
        <f>(((1+I8+I9+I10)*(1+I11)*(1+I12))/(1-I13))-1</f>
        <v>0.31126118815198645</v>
      </c>
    </row>
    <row r="23" spans="1:9" x14ac:dyDescent="0.25">
      <c r="A23" s="89"/>
      <c r="B23" s="90"/>
      <c r="C23" s="90"/>
      <c r="D23" s="90"/>
      <c r="E23" s="90"/>
      <c r="F23" s="90"/>
      <c r="G23" s="90"/>
      <c r="H23" s="90"/>
      <c r="I23" s="91"/>
    </row>
    <row r="24" spans="1:9" x14ac:dyDescent="0.25">
      <c r="A24" s="92" t="s">
        <v>438</v>
      </c>
      <c r="B24" s="93"/>
      <c r="C24" s="94"/>
      <c r="D24" s="94"/>
      <c r="E24" s="94"/>
      <c r="F24" s="94"/>
      <c r="G24" s="94"/>
      <c r="H24" s="94"/>
      <c r="I24" s="95"/>
    </row>
    <row r="25" spans="1:9" x14ac:dyDescent="0.25">
      <c r="A25" s="92"/>
      <c r="B25" s="96"/>
      <c r="C25" s="94"/>
      <c r="D25" s="94"/>
      <c r="E25" s="94"/>
      <c r="F25" s="94"/>
      <c r="G25" s="94"/>
      <c r="H25" s="94"/>
      <c r="I25" s="95"/>
    </row>
    <row r="26" spans="1:9" ht="15.75" thickBot="1" x14ac:dyDescent="0.3">
      <c r="A26" s="97"/>
      <c r="B26" s="98"/>
      <c r="C26" s="98"/>
      <c r="D26" s="98"/>
      <c r="E26" s="98"/>
      <c r="F26" s="98"/>
      <c r="G26" s="98"/>
      <c r="H26" s="98"/>
      <c r="I26" s="99"/>
    </row>
    <row r="27" spans="1:9" x14ac:dyDescent="0.25">
      <c r="A27" s="100"/>
      <c r="B27" s="101"/>
      <c r="C27" s="101"/>
      <c r="D27" s="101"/>
      <c r="E27" s="101"/>
      <c r="F27" s="101"/>
      <c r="G27" s="101"/>
      <c r="H27" s="101"/>
      <c r="I27" s="102"/>
    </row>
    <row r="28" spans="1:9" x14ac:dyDescent="0.25">
      <c r="A28" s="103" t="s">
        <v>433</v>
      </c>
      <c r="B28" s="84"/>
      <c r="C28" s="84"/>
      <c r="D28" s="84"/>
      <c r="E28" s="84"/>
      <c r="F28" s="84"/>
      <c r="G28" s="84"/>
      <c r="H28" s="84"/>
      <c r="I28" s="104"/>
    </row>
    <row r="29" spans="1:9" ht="30" customHeight="1" x14ac:dyDescent="0.25">
      <c r="A29" s="410" t="s">
        <v>565</v>
      </c>
      <c r="B29" s="411"/>
      <c r="C29" s="411"/>
      <c r="D29" s="411"/>
      <c r="E29" s="411"/>
      <c r="F29" s="411"/>
      <c r="G29" s="411"/>
      <c r="H29" s="411"/>
      <c r="I29" s="412"/>
    </row>
    <row r="30" spans="1:9" ht="27" customHeight="1" x14ac:dyDescent="0.25">
      <c r="A30" s="410" t="s">
        <v>434</v>
      </c>
      <c r="B30" s="411"/>
      <c r="C30" s="411"/>
      <c r="D30" s="411"/>
      <c r="E30" s="411"/>
      <c r="F30" s="411"/>
      <c r="G30" s="411"/>
      <c r="H30" s="411"/>
      <c r="I30" s="412"/>
    </row>
    <row r="31" spans="1:9" ht="25.5" customHeight="1" x14ac:dyDescent="0.25">
      <c r="A31" s="413" t="s">
        <v>435</v>
      </c>
      <c r="B31" s="414"/>
      <c r="C31" s="414"/>
      <c r="D31" s="414"/>
      <c r="E31" s="414"/>
      <c r="F31" s="414"/>
      <c r="G31" s="414"/>
      <c r="H31" s="414"/>
      <c r="I31" s="415"/>
    </row>
    <row r="32" spans="1:9" ht="38.25" customHeight="1" x14ac:dyDescent="0.25">
      <c r="A32" s="410" t="s">
        <v>436</v>
      </c>
      <c r="B32" s="411"/>
      <c r="C32" s="411"/>
      <c r="D32" s="411"/>
      <c r="E32" s="411"/>
      <c r="F32" s="411"/>
      <c r="G32" s="411"/>
      <c r="H32" s="411"/>
      <c r="I32" s="412"/>
    </row>
    <row r="33" spans="1:9" ht="55.5" customHeight="1" x14ac:dyDescent="0.25">
      <c r="A33" s="410" t="s">
        <v>437</v>
      </c>
      <c r="B33" s="411"/>
      <c r="C33" s="411"/>
      <c r="D33" s="411"/>
      <c r="E33" s="411"/>
      <c r="F33" s="411"/>
      <c r="G33" s="411"/>
      <c r="H33" s="411"/>
      <c r="I33" s="412"/>
    </row>
    <row r="34" spans="1:9" ht="15.75" thickBot="1" x14ac:dyDescent="0.3">
      <c r="A34" s="401" t="s">
        <v>451</v>
      </c>
      <c r="B34" s="402"/>
      <c r="C34" s="402"/>
      <c r="D34" s="402"/>
      <c r="E34" s="402"/>
      <c r="F34" s="402"/>
      <c r="G34" s="402"/>
      <c r="H34" s="402"/>
      <c r="I34" s="403"/>
    </row>
    <row r="49" spans="1:9" x14ac:dyDescent="0.25">
      <c r="A49" s="371" t="s">
        <v>620</v>
      </c>
      <c r="B49" s="371"/>
      <c r="C49" s="371"/>
      <c r="D49" s="371"/>
      <c r="E49" s="371"/>
      <c r="F49" s="371"/>
      <c r="G49" s="371"/>
      <c r="H49" s="371"/>
      <c r="I49" s="371"/>
    </row>
    <row r="50" spans="1:9" x14ac:dyDescent="0.25">
      <c r="A50" s="371"/>
      <c r="B50" s="371"/>
      <c r="C50" s="371"/>
      <c r="D50" s="371"/>
      <c r="E50" s="371"/>
      <c r="F50" s="371"/>
      <c r="G50" s="371"/>
      <c r="H50" s="371"/>
      <c r="I50" s="371"/>
    </row>
  </sheetData>
  <mergeCells count="29">
    <mergeCell ref="B18:H18"/>
    <mergeCell ref="B17:H17"/>
    <mergeCell ref="A32:I32"/>
    <mergeCell ref="A33:I33"/>
    <mergeCell ref="A21:I21"/>
    <mergeCell ref="A22:H22"/>
    <mergeCell ref="A20:H20"/>
    <mergeCell ref="A1:I1"/>
    <mergeCell ref="B2:H2"/>
    <mergeCell ref="B3:H3"/>
    <mergeCell ref="I3:I5"/>
    <mergeCell ref="B4:H4"/>
    <mergeCell ref="B5:H5"/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4"/>
  <sheetViews>
    <sheetView view="pageBreakPreview" zoomScale="110" zoomScaleNormal="100" zoomScaleSheetLayoutView="110" workbookViewId="0">
      <selection activeCell="A18" sqref="A18:I19"/>
    </sheetView>
  </sheetViews>
  <sheetFormatPr defaultRowHeight="15" x14ac:dyDescent="0.25"/>
  <cols>
    <col min="1" max="1" width="9.140625" customWidth="1"/>
    <col min="2" max="2" width="10.5703125" customWidth="1"/>
    <col min="3" max="3" width="22.140625" customWidth="1"/>
    <col min="4" max="4" width="20.42578125" customWidth="1"/>
    <col min="5" max="5" width="24" customWidth="1"/>
    <col min="7" max="7" width="14" customWidth="1"/>
    <col min="8" max="8" width="12.5703125" customWidth="1"/>
    <col min="9" max="9" width="13.7109375" customWidth="1"/>
  </cols>
  <sheetData>
    <row r="1" spans="1:9" ht="26.25" x14ac:dyDescent="0.25">
      <c r="A1" s="436"/>
      <c r="B1" s="437"/>
      <c r="C1" s="437"/>
      <c r="D1" s="437"/>
      <c r="E1" s="437"/>
      <c r="F1" s="437"/>
      <c r="G1" s="437"/>
      <c r="H1" s="437"/>
      <c r="I1" s="437"/>
    </row>
    <row r="2" spans="1:9" ht="18.75" x14ac:dyDescent="0.25">
      <c r="A2" s="416" t="s">
        <v>51</v>
      </c>
      <c r="B2" s="417"/>
      <c r="C2" s="417"/>
      <c r="D2" s="417"/>
      <c r="E2" s="417"/>
      <c r="F2" s="417"/>
      <c r="G2" s="417"/>
      <c r="H2" s="417"/>
      <c r="I2" s="417"/>
    </row>
    <row r="3" spans="1:9" x14ac:dyDescent="0.25">
      <c r="A3" s="1" t="s">
        <v>11</v>
      </c>
      <c r="B3" s="418"/>
      <c r="C3" s="419"/>
      <c r="D3" s="419"/>
      <c r="E3" s="419"/>
      <c r="F3" s="419"/>
      <c r="G3" s="419"/>
      <c r="H3" s="420"/>
      <c r="I3" s="16" t="s">
        <v>16</v>
      </c>
    </row>
    <row r="4" spans="1:9" x14ac:dyDescent="0.25">
      <c r="A4" s="1" t="s">
        <v>12</v>
      </c>
      <c r="B4" s="418"/>
      <c r="C4" s="419"/>
      <c r="D4" s="419"/>
      <c r="E4" s="419"/>
      <c r="F4" s="419"/>
      <c r="G4" s="419"/>
      <c r="H4" s="420"/>
      <c r="I4" s="17">
        <v>43113</v>
      </c>
    </row>
    <row r="5" spans="1:9" x14ac:dyDescent="0.25">
      <c r="A5" s="1" t="s">
        <v>13</v>
      </c>
      <c r="B5" s="418"/>
      <c r="C5" s="419"/>
      <c r="D5" s="419"/>
      <c r="E5" s="419"/>
      <c r="F5" s="419"/>
      <c r="G5" s="419"/>
      <c r="H5" s="420"/>
      <c r="I5" s="16" t="s">
        <v>17</v>
      </c>
    </row>
    <row r="6" spans="1:9" ht="15.75" thickBot="1" x14ac:dyDescent="0.3">
      <c r="A6" s="29" t="s">
        <v>14</v>
      </c>
      <c r="B6" s="444"/>
      <c r="C6" s="445"/>
      <c r="D6" s="445"/>
      <c r="E6" s="445"/>
      <c r="F6" s="445"/>
      <c r="G6" s="445"/>
      <c r="H6" s="446"/>
      <c r="I6" s="30">
        <v>42917</v>
      </c>
    </row>
    <row r="7" spans="1:9" x14ac:dyDescent="0.25">
      <c r="A7" s="448" t="s">
        <v>454</v>
      </c>
      <c r="B7" s="449"/>
      <c r="C7" s="449"/>
      <c r="D7" s="449"/>
      <c r="E7" s="449"/>
      <c r="F7" s="449"/>
      <c r="G7" s="449"/>
      <c r="H7" s="449"/>
      <c r="I7" s="450"/>
    </row>
    <row r="8" spans="1:9" x14ac:dyDescent="0.25">
      <c r="A8" s="451" t="s">
        <v>455</v>
      </c>
      <c r="B8" s="452"/>
      <c r="C8" s="452"/>
      <c r="D8" s="452"/>
      <c r="E8" s="452"/>
      <c r="F8" s="452"/>
      <c r="G8" s="452"/>
      <c r="H8" s="452"/>
      <c r="I8" s="453"/>
    </row>
    <row r="9" spans="1:9" ht="30" x14ac:dyDescent="0.25">
      <c r="A9" s="32" t="s">
        <v>128</v>
      </c>
      <c r="B9" s="441" t="s">
        <v>635</v>
      </c>
      <c r="C9" s="442"/>
      <c r="D9" s="442"/>
      <c r="E9" s="443"/>
      <c r="F9" s="32" t="s">
        <v>19</v>
      </c>
      <c r="G9" s="32" t="s">
        <v>3</v>
      </c>
      <c r="H9" s="32" t="s">
        <v>238</v>
      </c>
      <c r="I9" s="32" t="s">
        <v>240</v>
      </c>
    </row>
    <row r="10" spans="1:9" ht="15.75" x14ac:dyDescent="0.25">
      <c r="A10" s="19" t="s">
        <v>129</v>
      </c>
      <c r="B10" s="19">
        <v>1379</v>
      </c>
      <c r="C10" s="454" t="s">
        <v>631</v>
      </c>
      <c r="D10" s="455"/>
      <c r="E10" s="456"/>
      <c r="F10" s="163" t="s">
        <v>118</v>
      </c>
      <c r="G10" s="49">
        <v>7.5</v>
      </c>
      <c r="H10" s="49"/>
      <c r="I10" s="47">
        <f>G10*H10</f>
        <v>0</v>
      </c>
    </row>
    <row r="11" spans="1:9" ht="15.75" customHeight="1" x14ac:dyDescent="0.25">
      <c r="A11" s="19" t="s">
        <v>130</v>
      </c>
      <c r="B11" s="19">
        <v>370</v>
      </c>
      <c r="C11" s="438" t="s">
        <v>632</v>
      </c>
      <c r="D11" s="439"/>
      <c r="E11" s="440"/>
      <c r="F11" s="163" t="s">
        <v>29</v>
      </c>
      <c r="G11" s="49">
        <v>0.01</v>
      </c>
      <c r="H11" s="49"/>
      <c r="I11" s="47">
        <f t="shared" ref="I11:I14" si="0">G11*H11</f>
        <v>0</v>
      </c>
    </row>
    <row r="12" spans="1:9" ht="15.75" customHeight="1" x14ac:dyDescent="0.25">
      <c r="A12" s="19" t="s">
        <v>131</v>
      </c>
      <c r="B12" s="19">
        <v>38135</v>
      </c>
      <c r="C12" s="438" t="s">
        <v>633</v>
      </c>
      <c r="D12" s="439"/>
      <c r="E12" s="440"/>
      <c r="F12" s="163" t="s">
        <v>19</v>
      </c>
      <c r="G12" s="49">
        <v>1.02</v>
      </c>
      <c r="H12" s="49"/>
      <c r="I12" s="47">
        <f t="shared" si="0"/>
        <v>0</v>
      </c>
    </row>
    <row r="13" spans="1:9" ht="15.75" customHeight="1" x14ac:dyDescent="0.25">
      <c r="A13" s="19" t="s">
        <v>132</v>
      </c>
      <c r="B13" s="19">
        <v>88309</v>
      </c>
      <c r="C13" s="438" t="s">
        <v>634</v>
      </c>
      <c r="D13" s="439"/>
      <c r="E13" s="440"/>
      <c r="F13" s="163" t="s">
        <v>119</v>
      </c>
      <c r="G13" s="49">
        <v>0.6</v>
      </c>
      <c r="H13" s="49"/>
      <c r="I13" s="47">
        <f t="shared" si="0"/>
        <v>0</v>
      </c>
    </row>
    <row r="14" spans="1:9" ht="15.75" x14ac:dyDescent="0.25">
      <c r="A14" s="19" t="s">
        <v>133</v>
      </c>
      <c r="B14" s="19">
        <v>88316</v>
      </c>
      <c r="C14" s="438" t="s">
        <v>630</v>
      </c>
      <c r="D14" s="439"/>
      <c r="E14" s="440"/>
      <c r="F14" s="163" t="s">
        <v>119</v>
      </c>
      <c r="G14" s="49">
        <v>0.5</v>
      </c>
      <c r="H14" s="49"/>
      <c r="I14" s="47">
        <f t="shared" si="0"/>
        <v>0</v>
      </c>
    </row>
    <row r="15" spans="1:9" s="22" customFormat="1" ht="16.5" customHeight="1" x14ac:dyDescent="0.25">
      <c r="A15" s="447" t="s">
        <v>50</v>
      </c>
      <c r="B15" s="447"/>
      <c r="C15" s="447"/>
      <c r="D15" s="447"/>
      <c r="E15" s="447"/>
      <c r="F15" s="447"/>
      <c r="G15" s="447"/>
      <c r="H15" s="447"/>
      <c r="I15" s="47">
        <f>SUM(I10:I14)</f>
        <v>0</v>
      </c>
    </row>
    <row r="18" spans="1:9" ht="30" customHeight="1" x14ac:dyDescent="0.25">
      <c r="A18" s="371" t="s">
        <v>620</v>
      </c>
      <c r="B18" s="371"/>
      <c r="C18" s="371"/>
      <c r="D18" s="371"/>
      <c r="E18" s="371"/>
      <c r="F18" s="371"/>
      <c r="G18" s="371"/>
      <c r="H18" s="371"/>
      <c r="I18" s="371"/>
    </row>
    <row r="19" spans="1:9" x14ac:dyDescent="0.25">
      <c r="A19" s="371"/>
      <c r="B19" s="371"/>
      <c r="C19" s="371"/>
      <c r="D19" s="371"/>
      <c r="E19" s="371"/>
      <c r="F19" s="371"/>
      <c r="G19" s="371"/>
      <c r="H19" s="371"/>
      <c r="I19" s="371"/>
    </row>
    <row r="20" spans="1:9" ht="15.75" customHeight="1" x14ac:dyDescent="0.25"/>
    <row r="21" spans="1:9" ht="15.75" customHeight="1" x14ac:dyDescent="0.25"/>
    <row r="22" spans="1:9" ht="15.75" customHeight="1" x14ac:dyDescent="0.25"/>
    <row r="23" spans="1:9" ht="15.75" customHeight="1" x14ac:dyDescent="0.25"/>
    <row r="24" spans="1:9" ht="15.75" customHeight="1" x14ac:dyDescent="0.25"/>
  </sheetData>
  <mergeCells count="16">
    <mergeCell ref="C12:E12"/>
    <mergeCell ref="C11:E11"/>
    <mergeCell ref="B9:E9"/>
    <mergeCell ref="A18:I19"/>
    <mergeCell ref="B6:H6"/>
    <mergeCell ref="A15:H15"/>
    <mergeCell ref="A7:I7"/>
    <mergeCell ref="A8:I8"/>
    <mergeCell ref="C10:E10"/>
    <mergeCell ref="C14:E14"/>
    <mergeCell ref="C13:E13"/>
    <mergeCell ref="A1:I1"/>
    <mergeCell ref="A2:I2"/>
    <mergeCell ref="B3:H3"/>
    <mergeCell ref="B4:H4"/>
    <mergeCell ref="B5:H5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A37" sqref="A37:M38"/>
    </sheetView>
  </sheetViews>
  <sheetFormatPr defaultRowHeight="15" x14ac:dyDescent="0.25"/>
  <cols>
    <col min="2" max="2" width="70.7109375" bestFit="1" customWidth="1"/>
    <col min="3" max="3" width="20.28515625" customWidth="1"/>
    <col min="4" max="4" width="9.28515625" customWidth="1"/>
    <col min="5" max="5" width="21.28515625" style="115" customWidth="1"/>
    <col min="6" max="6" width="8.5703125" style="115" customWidth="1"/>
    <col min="7" max="7" width="21.85546875" style="115" customWidth="1"/>
    <col min="8" max="8" width="7.85546875" style="115" customWidth="1"/>
    <col min="9" max="9" width="20.140625" style="115" customWidth="1"/>
    <col min="10" max="10" width="9.140625" style="115"/>
    <col min="11" max="11" width="19.85546875" style="115" customWidth="1"/>
    <col min="12" max="12" width="9.140625" style="115"/>
    <col min="13" max="13" width="24" style="115" customWidth="1"/>
    <col min="14" max="14" width="10.28515625" customWidth="1"/>
    <col min="15" max="15" width="13" customWidth="1"/>
  </cols>
  <sheetData>
    <row r="1" spans="1:13" x14ac:dyDescent="0.25">
      <c r="A1" s="466"/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</row>
    <row r="2" spans="1:13" ht="18.75" x14ac:dyDescent="0.25">
      <c r="A2" s="467" t="s">
        <v>452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</row>
    <row r="3" spans="1:13" x14ac:dyDescent="0.25">
      <c r="A3" s="26" t="s">
        <v>11</v>
      </c>
      <c r="B3" s="116"/>
      <c r="C3" s="117"/>
      <c r="D3" s="117"/>
      <c r="E3" s="113"/>
      <c r="F3" s="113"/>
      <c r="G3" s="113"/>
      <c r="H3" s="113"/>
      <c r="I3" s="113"/>
      <c r="J3" s="113"/>
      <c r="K3" s="113"/>
      <c r="L3" s="468" t="s">
        <v>15</v>
      </c>
      <c r="M3" s="114" t="s">
        <v>16</v>
      </c>
    </row>
    <row r="4" spans="1:13" x14ac:dyDescent="0.25">
      <c r="A4" s="26" t="s">
        <v>12</v>
      </c>
      <c r="B4" s="116"/>
      <c r="C4" s="117"/>
      <c r="D4" s="117"/>
      <c r="E4" s="113"/>
      <c r="F4" s="113"/>
      <c r="G4" s="113"/>
      <c r="H4" s="113"/>
      <c r="I4" s="113"/>
      <c r="J4" s="113"/>
      <c r="K4" s="113"/>
      <c r="L4" s="469"/>
      <c r="M4" s="27">
        <v>43113</v>
      </c>
    </row>
    <row r="5" spans="1:13" x14ac:dyDescent="0.25">
      <c r="A5" s="26" t="s">
        <v>13</v>
      </c>
      <c r="B5" s="116"/>
      <c r="C5" s="117"/>
      <c r="D5" s="117"/>
      <c r="E5" s="113"/>
      <c r="F5" s="113"/>
      <c r="G5" s="113"/>
      <c r="H5" s="113"/>
      <c r="I5" s="113"/>
      <c r="J5" s="113"/>
      <c r="K5" s="113"/>
      <c r="L5" s="470">
        <f>BDI!I22</f>
        <v>0.31126118815198645</v>
      </c>
      <c r="M5" s="114" t="s">
        <v>17</v>
      </c>
    </row>
    <row r="6" spans="1:13" s="22" customFormat="1" x14ac:dyDescent="0.25">
      <c r="A6" s="26" t="s">
        <v>14</v>
      </c>
      <c r="B6" s="116"/>
      <c r="C6" s="117"/>
      <c r="D6" s="117"/>
      <c r="E6" s="113"/>
      <c r="F6" s="113"/>
      <c r="G6" s="113"/>
      <c r="H6" s="113"/>
      <c r="I6" s="113"/>
      <c r="J6" s="113"/>
      <c r="K6" s="113"/>
      <c r="L6" s="471"/>
      <c r="M6" s="28">
        <v>42917</v>
      </c>
    </row>
    <row r="7" spans="1:13" s="22" customFormat="1" x14ac:dyDescent="0.25">
      <c r="A7" s="472"/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</row>
    <row r="8" spans="1:13" x14ac:dyDescent="0.25">
      <c r="A8" s="464" t="s">
        <v>366</v>
      </c>
      <c r="B8" s="464" t="s">
        <v>367</v>
      </c>
      <c r="C8" s="464" t="s">
        <v>368</v>
      </c>
      <c r="D8" s="464"/>
      <c r="E8" s="464" t="s">
        <v>369</v>
      </c>
      <c r="F8" s="464"/>
      <c r="G8" s="464" t="s">
        <v>370</v>
      </c>
      <c r="H8" s="464"/>
      <c r="I8" s="464" t="s">
        <v>371</v>
      </c>
      <c r="J8" s="465"/>
      <c r="K8" s="464" t="s">
        <v>372</v>
      </c>
      <c r="L8" s="465"/>
      <c r="M8" s="464" t="s">
        <v>50</v>
      </c>
    </row>
    <row r="9" spans="1:13" x14ac:dyDescent="0.25">
      <c r="A9" s="464"/>
      <c r="B9" s="464"/>
      <c r="C9" s="464"/>
      <c r="D9" s="464"/>
      <c r="E9" s="464"/>
      <c r="F9" s="464"/>
      <c r="G9" s="464"/>
      <c r="H9" s="464"/>
      <c r="I9" s="465"/>
      <c r="J9" s="465"/>
      <c r="K9" s="465"/>
      <c r="L9" s="465"/>
      <c r="M9" s="465"/>
    </row>
    <row r="10" spans="1:13" x14ac:dyDescent="0.25">
      <c r="A10" s="464"/>
      <c r="B10" s="464"/>
      <c r="C10" s="112" t="s">
        <v>373</v>
      </c>
      <c r="D10" s="112" t="s">
        <v>374</v>
      </c>
      <c r="E10" s="112" t="s">
        <v>373</v>
      </c>
      <c r="F10" s="112" t="s">
        <v>374</v>
      </c>
      <c r="G10" s="112" t="s">
        <v>373</v>
      </c>
      <c r="H10" s="112" t="s">
        <v>374</v>
      </c>
      <c r="I10" s="112" t="s">
        <v>373</v>
      </c>
      <c r="J10" s="112" t="s">
        <v>374</v>
      </c>
      <c r="K10" s="112" t="s">
        <v>373</v>
      </c>
      <c r="L10" s="112" t="s">
        <v>374</v>
      </c>
      <c r="M10" s="112" t="s">
        <v>373</v>
      </c>
    </row>
    <row r="11" spans="1:13" x14ac:dyDescent="0.25">
      <c r="A11" s="114">
        <v>1</v>
      </c>
      <c r="B11" s="63" t="str">
        <f>'[1]PLANILHA ORÇAMENTÁRIA'!C9</f>
        <v>ADMINISTRAÇÃO LOCAL DA OBRA</v>
      </c>
      <c r="C11" s="64" t="e">
        <f>'PLANILHA ORÇAMENTÁRIA'!#REF!</f>
        <v>#REF!</v>
      </c>
      <c r="D11" s="65">
        <v>1</v>
      </c>
      <c r="E11" s="119" t="e">
        <f>$C$11/4</f>
        <v>#REF!</v>
      </c>
      <c r="F11" s="121" t="e">
        <f>E11/$C$11</f>
        <v>#REF!</v>
      </c>
      <c r="G11" s="119" t="e">
        <f>$C$11/4</f>
        <v>#REF!</v>
      </c>
      <c r="H11" s="121" t="e">
        <f>G11/$C$11</f>
        <v>#REF!</v>
      </c>
      <c r="I11" s="119" t="e">
        <f>$C$11/4</f>
        <v>#REF!</v>
      </c>
      <c r="J11" s="121" t="e">
        <f>I11/$C$11</f>
        <v>#REF!</v>
      </c>
      <c r="K11" s="119" t="e">
        <f>$C$11/4</f>
        <v>#REF!</v>
      </c>
      <c r="L11" s="121" t="e">
        <f>K11/$C$11</f>
        <v>#REF!</v>
      </c>
      <c r="M11" s="123" t="e">
        <f>E11+G11+I11+K11</f>
        <v>#REF!</v>
      </c>
    </row>
    <row r="12" spans="1:13" x14ac:dyDescent="0.25">
      <c r="A12" s="114"/>
      <c r="B12" s="63"/>
      <c r="C12" s="31"/>
      <c r="D12" s="66"/>
      <c r="E12" s="457"/>
      <c r="F12" s="458"/>
      <c r="G12" s="457"/>
      <c r="H12" s="458"/>
      <c r="I12" s="457"/>
      <c r="J12" s="458"/>
      <c r="K12" s="457"/>
      <c r="L12" s="458"/>
      <c r="M12" s="48"/>
    </row>
    <row r="13" spans="1:13" x14ac:dyDescent="0.25">
      <c r="A13" s="114">
        <v>2</v>
      </c>
      <c r="B13" s="63" t="str">
        <f>'[1]PLANILHA ORÇAMENTÁRIA'!C12</f>
        <v>MOBILIZAÇÃO E DESMOBILIZAÇÃO DE EQUIPAMENTOS</v>
      </c>
      <c r="C13" s="64" t="e">
        <f>'PLANILHA ORÇAMENTÁRIA'!#REF!</f>
        <v>#REF!</v>
      </c>
      <c r="D13" s="65">
        <v>1</v>
      </c>
      <c r="E13" s="119" t="e">
        <f>$C$13/2</f>
        <v>#REF!</v>
      </c>
      <c r="F13" s="121" t="e">
        <f>E13/$C$13</f>
        <v>#REF!</v>
      </c>
      <c r="G13" s="48"/>
      <c r="H13" s="48"/>
      <c r="I13" s="48"/>
      <c r="J13" s="48"/>
      <c r="K13" s="119" t="e">
        <f>$C$13/2</f>
        <v>#REF!</v>
      </c>
      <c r="L13" s="121" t="e">
        <f>K13/$C$13</f>
        <v>#REF!</v>
      </c>
      <c r="M13" s="123" t="e">
        <f>E13+G13+I13+K13</f>
        <v>#REF!</v>
      </c>
    </row>
    <row r="14" spans="1:13" x14ac:dyDescent="0.25">
      <c r="A14" s="114"/>
      <c r="B14" s="63"/>
      <c r="C14" s="31"/>
      <c r="D14" s="66"/>
      <c r="E14" s="457"/>
      <c r="F14" s="458"/>
      <c r="G14" s="48"/>
      <c r="H14" s="48"/>
      <c r="I14" s="48"/>
      <c r="J14" s="48"/>
      <c r="K14" s="457"/>
      <c r="L14" s="458"/>
      <c r="M14" s="48"/>
    </row>
    <row r="15" spans="1:13" x14ac:dyDescent="0.25">
      <c r="A15" s="114">
        <v>3</v>
      </c>
      <c r="B15" s="63" t="str">
        <f>'[1]PLANILHA ORÇAMENTÁRIA'!C15</f>
        <v>SERVIÇOS PRELIMINARES</v>
      </c>
      <c r="C15" s="64" t="e">
        <f>'PLANILHA ORÇAMENTÁRIA'!#REF!</f>
        <v>#REF!</v>
      </c>
      <c r="D15" s="65">
        <v>1</v>
      </c>
      <c r="E15" s="123" t="e">
        <f>C15</f>
        <v>#REF!</v>
      </c>
      <c r="F15" s="121" t="e">
        <f>E15/$C$15</f>
        <v>#REF!</v>
      </c>
      <c r="G15" s="48"/>
      <c r="H15" s="48"/>
      <c r="I15" s="48"/>
      <c r="J15" s="48"/>
      <c r="K15" s="48"/>
      <c r="L15" s="48"/>
      <c r="M15" s="123" t="e">
        <f>E15+G15+I15+K15</f>
        <v>#REF!</v>
      </c>
    </row>
    <row r="16" spans="1:13" x14ac:dyDescent="0.25">
      <c r="A16" s="114"/>
      <c r="B16" s="63"/>
      <c r="C16" s="31"/>
      <c r="D16" s="66"/>
      <c r="E16" s="457"/>
      <c r="F16" s="458"/>
      <c r="G16" s="48"/>
      <c r="H16" s="48"/>
      <c r="I16" s="48"/>
      <c r="J16" s="48"/>
      <c r="K16" s="48"/>
      <c r="L16" s="48"/>
      <c r="M16" s="48"/>
    </row>
    <row r="17" spans="1:13" x14ac:dyDescent="0.25">
      <c r="A17" s="114">
        <v>4</v>
      </c>
      <c r="B17" s="63" t="str">
        <f>'[1]PLANILHA ORÇAMENTÁRIA'!C30</f>
        <v>TERRAPLANAGEM</v>
      </c>
      <c r="C17" s="64" t="e">
        <f>'PLANILHA ORÇAMENTÁRIA'!#REF!</f>
        <v>#REF!</v>
      </c>
      <c r="D17" s="65">
        <v>1</v>
      </c>
      <c r="E17" s="125" t="e">
        <f>$C$17/3</f>
        <v>#REF!</v>
      </c>
      <c r="F17" s="126" t="e">
        <f>E17/$C$17</f>
        <v>#REF!</v>
      </c>
      <c r="G17" s="125" t="e">
        <f>$C$17/3</f>
        <v>#REF!</v>
      </c>
      <c r="H17" s="126" t="e">
        <f>G17/$C$17</f>
        <v>#REF!</v>
      </c>
      <c r="I17" s="125" t="e">
        <f>$C$17/3</f>
        <v>#REF!</v>
      </c>
      <c r="J17" s="126" t="e">
        <f>I17/$C$17</f>
        <v>#REF!</v>
      </c>
      <c r="K17" s="48"/>
      <c r="L17" s="48"/>
      <c r="M17" s="123" t="e">
        <f>E17+G17+I17+K17</f>
        <v>#REF!</v>
      </c>
    </row>
    <row r="18" spans="1:13" x14ac:dyDescent="0.25">
      <c r="A18" s="114"/>
      <c r="B18" s="63"/>
      <c r="C18" s="31"/>
      <c r="D18" s="66"/>
      <c r="E18" s="457"/>
      <c r="F18" s="458"/>
      <c r="G18" s="457"/>
      <c r="H18" s="458"/>
      <c r="I18" s="457"/>
      <c r="J18" s="458"/>
      <c r="K18" s="48"/>
      <c r="L18" s="48"/>
      <c r="M18" s="48"/>
    </row>
    <row r="19" spans="1:13" x14ac:dyDescent="0.25">
      <c r="A19" s="114">
        <v>5</v>
      </c>
      <c r="B19" s="63" t="str">
        <f>'[1]PLANILHA ORÇAMENTÁRIA'!C43</f>
        <v>PAVIMENTAÇÃO</v>
      </c>
      <c r="C19" s="64" t="e">
        <f>'PLANILHA ORÇAMENTÁRIA'!#REF!</f>
        <v>#REF!</v>
      </c>
      <c r="D19" s="65">
        <v>1</v>
      </c>
      <c r="E19" s="48"/>
      <c r="F19" s="48"/>
      <c r="G19" s="124" t="e">
        <f>$C$19/3</f>
        <v>#REF!</v>
      </c>
      <c r="H19" s="127" t="e">
        <f>G19/$C$19</f>
        <v>#REF!</v>
      </c>
      <c r="I19" s="124" t="e">
        <f>$C$19/3</f>
        <v>#REF!</v>
      </c>
      <c r="J19" s="127" t="e">
        <f>I19/$C$19</f>
        <v>#REF!</v>
      </c>
      <c r="K19" s="124" t="e">
        <f>$C$19/3</f>
        <v>#REF!</v>
      </c>
      <c r="L19" s="127" t="e">
        <f>K19/$C$19</f>
        <v>#REF!</v>
      </c>
      <c r="M19" s="123" t="e">
        <f>E19+G19+I19+K19</f>
        <v>#REF!</v>
      </c>
    </row>
    <row r="20" spans="1:13" x14ac:dyDescent="0.25">
      <c r="A20" s="114"/>
      <c r="B20" s="63"/>
      <c r="C20" s="31"/>
      <c r="D20" s="66"/>
      <c r="E20" s="48"/>
      <c r="F20" s="48"/>
      <c r="G20" s="457"/>
      <c r="H20" s="458"/>
      <c r="I20" s="457"/>
      <c r="J20" s="458"/>
      <c r="K20" s="457"/>
      <c r="L20" s="458"/>
      <c r="M20" s="48"/>
    </row>
    <row r="21" spans="1:13" x14ac:dyDescent="0.25">
      <c r="A21" s="114">
        <v>6</v>
      </c>
      <c r="B21" s="63" t="str">
        <f>'[1]PLANILHA ORÇAMENTÁRIA'!C57</f>
        <v>TRANSPORTE</v>
      </c>
      <c r="C21" s="64" t="e">
        <f>'PLANILHA ORÇAMENTÁRIA'!#REF!</f>
        <v>#REF!</v>
      </c>
      <c r="D21" s="65">
        <v>1</v>
      </c>
      <c r="E21" s="124" t="e">
        <f>$C$21/4</f>
        <v>#REF!</v>
      </c>
      <c r="F21" s="126" t="e">
        <f>E21/$C$21</f>
        <v>#REF!</v>
      </c>
      <c r="G21" s="124" t="e">
        <f>$C$21/4</f>
        <v>#REF!</v>
      </c>
      <c r="H21" s="126" t="e">
        <f>G21/$C$21</f>
        <v>#REF!</v>
      </c>
      <c r="I21" s="124" t="e">
        <f>$C$21/4</f>
        <v>#REF!</v>
      </c>
      <c r="J21" s="126" t="e">
        <f>I21/$C$21</f>
        <v>#REF!</v>
      </c>
      <c r="K21" s="124" t="e">
        <f>$C$21/4</f>
        <v>#REF!</v>
      </c>
      <c r="L21" s="126" t="e">
        <f>K21/$C$21</f>
        <v>#REF!</v>
      </c>
      <c r="M21" s="123" t="e">
        <f>E21+G21+I21+K21</f>
        <v>#REF!</v>
      </c>
    </row>
    <row r="22" spans="1:13" x14ac:dyDescent="0.25">
      <c r="A22" s="114"/>
      <c r="B22" s="63"/>
      <c r="C22" s="31"/>
      <c r="D22" s="66"/>
      <c r="E22" s="457"/>
      <c r="F22" s="458"/>
      <c r="G22" s="457"/>
      <c r="H22" s="458"/>
      <c r="I22" s="457"/>
      <c r="J22" s="458"/>
      <c r="K22" s="457"/>
      <c r="L22" s="458"/>
      <c r="M22" s="48"/>
    </row>
    <row r="23" spans="1:13" x14ac:dyDescent="0.25">
      <c r="A23" s="114">
        <v>7</v>
      </c>
      <c r="B23" s="63" t="str">
        <f>'[1]PLANILHA ORÇAMENTÁRIA'!C71</f>
        <v>DRENAGEM SUPERFICIAL - GUIAS E SARJETAS</v>
      </c>
      <c r="C23" s="64" t="e">
        <f>'PLANILHA ORÇAMENTÁRIA'!#REF!</f>
        <v>#REF!</v>
      </c>
      <c r="D23" s="65">
        <v>1</v>
      </c>
      <c r="E23" s="48"/>
      <c r="F23" s="48"/>
      <c r="G23" s="48"/>
      <c r="H23" s="48"/>
      <c r="I23" s="124" t="e">
        <f>$C$23/2</f>
        <v>#REF!</v>
      </c>
      <c r="J23" s="126" t="e">
        <f>I23/$C$23</f>
        <v>#REF!</v>
      </c>
      <c r="K23" s="124" t="e">
        <f>$C$23/2</f>
        <v>#REF!</v>
      </c>
      <c r="L23" s="126" t="e">
        <f>K23/$C$23</f>
        <v>#REF!</v>
      </c>
      <c r="M23" s="123" t="e">
        <f>E23+G23+I23+K23</f>
        <v>#REF!</v>
      </c>
    </row>
    <row r="24" spans="1:13" x14ac:dyDescent="0.25">
      <c r="A24" s="114"/>
      <c r="B24" s="63"/>
      <c r="C24" s="31"/>
      <c r="D24" s="66"/>
      <c r="E24" s="48"/>
      <c r="F24" s="48"/>
      <c r="G24" s="48"/>
      <c r="H24" s="48"/>
      <c r="I24" s="457"/>
      <c r="J24" s="458"/>
      <c r="K24" s="457"/>
      <c r="L24" s="458"/>
      <c r="M24" s="48"/>
    </row>
    <row r="25" spans="1:13" x14ac:dyDescent="0.25">
      <c r="A25" s="114">
        <v>8</v>
      </c>
      <c r="B25" s="63" t="str">
        <f>'[1]PLANILHA ORÇAMENTÁRIA'!C90</f>
        <v>DRENAGEM SUPERFICIAL  - BUEIROS E POÇOS DE VISITAS</v>
      </c>
      <c r="C25" s="64" t="e">
        <f>'PLANILHA ORÇAMENTÁRIA'!#REF!</f>
        <v>#REF!</v>
      </c>
      <c r="D25" s="65">
        <v>1</v>
      </c>
      <c r="E25" s="48"/>
      <c r="F25" s="48"/>
      <c r="G25" s="124" t="e">
        <f>$C$25/2</f>
        <v>#REF!</v>
      </c>
      <c r="H25" s="126" t="e">
        <f>G25/$C$25</f>
        <v>#REF!</v>
      </c>
      <c r="I25" s="124" t="e">
        <f>$C$25/2</f>
        <v>#REF!</v>
      </c>
      <c r="J25" s="126" t="e">
        <f>I25/$C$25</f>
        <v>#REF!</v>
      </c>
      <c r="K25" s="48"/>
      <c r="L25" s="48"/>
      <c r="M25" s="123" t="e">
        <f>E25+G25+I25+K25</f>
        <v>#REF!</v>
      </c>
    </row>
    <row r="26" spans="1:13" x14ac:dyDescent="0.25">
      <c r="A26" s="114"/>
      <c r="B26" s="63"/>
      <c r="C26" s="31"/>
      <c r="D26" s="66"/>
      <c r="E26" s="48"/>
      <c r="F26" s="48"/>
      <c r="G26" s="457"/>
      <c r="H26" s="458"/>
      <c r="I26" s="457"/>
      <c r="J26" s="458"/>
      <c r="K26" s="122"/>
      <c r="L26" s="122"/>
      <c r="M26" s="48"/>
    </row>
    <row r="27" spans="1:13" x14ac:dyDescent="0.25">
      <c r="A27" s="114">
        <v>9</v>
      </c>
      <c r="B27" s="63" t="str">
        <f>'[1]PLANILHA ORÇAMENTÁRIA'!C207</f>
        <v>CALÇADA EM CONCRETO</v>
      </c>
      <c r="C27" s="64" t="e">
        <f>'PLANILHA ORÇAMENTÁRIA'!#REF!</f>
        <v>#REF!</v>
      </c>
      <c r="D27" s="65">
        <v>1</v>
      </c>
      <c r="E27" s="48"/>
      <c r="F27" s="48"/>
      <c r="G27" s="48"/>
      <c r="H27" s="48"/>
      <c r="I27" s="48"/>
      <c r="J27" s="48"/>
      <c r="K27" s="123" t="e">
        <f>C27</f>
        <v>#REF!</v>
      </c>
      <c r="L27" s="121" t="e">
        <f>K27/$C$27</f>
        <v>#REF!</v>
      </c>
      <c r="M27" s="123" t="e">
        <f>E27+G27+I27+K27</f>
        <v>#REF!</v>
      </c>
    </row>
    <row r="28" spans="1:13" x14ac:dyDescent="0.25">
      <c r="A28" s="114"/>
      <c r="B28" s="63"/>
      <c r="C28" s="31"/>
      <c r="D28" s="66"/>
      <c r="E28" s="48"/>
      <c r="F28" s="48"/>
      <c r="G28" s="48"/>
      <c r="H28" s="48"/>
      <c r="I28" s="48"/>
      <c r="J28" s="48"/>
      <c r="K28" s="457"/>
      <c r="L28" s="458"/>
      <c r="M28" s="48"/>
    </row>
    <row r="29" spans="1:13" x14ac:dyDescent="0.25">
      <c r="A29" s="114">
        <v>10</v>
      </c>
      <c r="B29" s="63" t="str">
        <f>'[1]PLANILHA ORÇAMENTÁRIA'!C214</f>
        <v>SINALIZAÇÃO VIÁRIA</v>
      </c>
      <c r="C29" s="64" t="e">
        <f>'PLANILHA ORÇAMENTÁRIA'!#REF!</f>
        <v>#REF!</v>
      </c>
      <c r="D29" s="65">
        <v>1</v>
      </c>
      <c r="E29" s="48"/>
      <c r="F29" s="48"/>
      <c r="G29" s="48"/>
      <c r="H29" s="48"/>
      <c r="I29" s="48"/>
      <c r="J29" s="48"/>
      <c r="K29" s="123" t="e">
        <f>C29</f>
        <v>#REF!</v>
      </c>
      <c r="L29" s="121" t="e">
        <f>K29/$C$29</f>
        <v>#REF!</v>
      </c>
      <c r="M29" s="123" t="e">
        <f>E29+G29+I29+K29</f>
        <v>#REF!</v>
      </c>
    </row>
    <row r="30" spans="1:13" x14ac:dyDescent="0.25">
      <c r="A30" s="114"/>
      <c r="B30" s="63"/>
      <c r="C30" s="31"/>
      <c r="D30" s="66"/>
      <c r="E30" s="48"/>
      <c r="F30" s="48"/>
      <c r="G30" s="48"/>
      <c r="H30" s="48"/>
      <c r="I30" s="48"/>
      <c r="J30" s="48"/>
      <c r="K30" s="457"/>
      <c r="L30" s="458"/>
      <c r="M30" s="48"/>
    </row>
    <row r="31" spans="1:13" x14ac:dyDescent="0.25">
      <c r="A31" s="114">
        <v>11</v>
      </c>
      <c r="B31" s="63" t="str">
        <f>'[1]PLANILHA ORÇAMENTÁRIA'!C218</f>
        <v>IDENTIFICAÇÃO VIÁRIA</v>
      </c>
      <c r="C31" s="64" t="e">
        <f>'PLANILHA ORÇAMENTÁRIA'!#REF!</f>
        <v>#REF!</v>
      </c>
      <c r="D31" s="65">
        <v>1</v>
      </c>
      <c r="E31" s="48"/>
      <c r="F31" s="48"/>
      <c r="G31" s="48"/>
      <c r="H31" s="48"/>
      <c r="I31" s="48"/>
      <c r="J31" s="48"/>
      <c r="K31" s="123" t="e">
        <f>C31</f>
        <v>#REF!</v>
      </c>
      <c r="L31" s="121" t="e">
        <f>K31/$C$31</f>
        <v>#REF!</v>
      </c>
      <c r="M31" s="123" t="e">
        <f>E31+G31+I31+K31</f>
        <v>#REF!</v>
      </c>
    </row>
    <row r="32" spans="1:13" s="22" customFormat="1" x14ac:dyDescent="0.25">
      <c r="A32" s="118"/>
      <c r="B32" s="118"/>
      <c r="C32" s="118"/>
      <c r="D32" s="118"/>
      <c r="E32" s="114"/>
      <c r="F32" s="114"/>
      <c r="G32" s="114"/>
      <c r="H32" s="114"/>
      <c r="I32" s="114"/>
      <c r="J32" s="114"/>
      <c r="K32" s="459"/>
      <c r="L32" s="460"/>
      <c r="M32" s="114"/>
    </row>
    <row r="33" spans="1:13" x14ac:dyDescent="0.25">
      <c r="A33" s="461" t="s">
        <v>375</v>
      </c>
      <c r="B33" s="462"/>
      <c r="C33" s="462"/>
      <c r="D33" s="463"/>
      <c r="E33" s="120" t="e">
        <f>E11+E13+E15+E17+E19+E21+E23+E25+E27+E29+E31</f>
        <v>#REF!</v>
      </c>
      <c r="F33" s="120"/>
      <c r="G33" s="120" t="e">
        <f>G11+G13+G15+G17+G19+G21+G23+G25+G27+G29+G31</f>
        <v>#REF!</v>
      </c>
      <c r="H33" s="120"/>
      <c r="I33" s="120" t="e">
        <f>I11+I13+I15+I17+I19+I21+I23+I25+I27+I29+I31</f>
        <v>#REF!</v>
      </c>
      <c r="J33" s="120"/>
      <c r="K33" s="120" t="e">
        <f>K11+K13+K15+K17+K19+K21+K23+K25+K27+K29+K31</f>
        <v>#REF!</v>
      </c>
      <c r="L33" s="120"/>
      <c r="M33" s="120" t="e">
        <f>M11+M13+M15+M17+M19+M21+M23+M25+M27+M29+M31</f>
        <v>#REF!</v>
      </c>
    </row>
    <row r="34" spans="1:13" x14ac:dyDescent="0.25">
      <c r="A34" s="461" t="s">
        <v>376</v>
      </c>
      <c r="B34" s="462"/>
      <c r="C34" s="462"/>
      <c r="D34" s="463"/>
      <c r="E34" s="120" t="e">
        <f>E33</f>
        <v>#REF!</v>
      </c>
      <c r="F34" s="120"/>
      <c r="G34" s="120" t="e">
        <f>G33+E34</f>
        <v>#REF!</v>
      </c>
      <c r="H34" s="120"/>
      <c r="I34" s="120" t="e">
        <f>I33+G34</f>
        <v>#REF!</v>
      </c>
      <c r="J34" s="120"/>
      <c r="K34" s="120" t="e">
        <f>K33+I34</f>
        <v>#REF!</v>
      </c>
      <c r="L34" s="120"/>
      <c r="M34" s="120" t="e">
        <f>M33</f>
        <v>#REF!</v>
      </c>
    </row>
    <row r="37" spans="1:13" ht="15" customHeight="1" x14ac:dyDescent="0.25">
      <c r="A37" s="371" t="s">
        <v>620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</row>
    <row r="38" spans="1:13" ht="15" customHeight="1" x14ac:dyDescent="0.25">
      <c r="A38" s="371"/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</row>
  </sheetData>
  <mergeCells count="40"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  <mergeCell ref="E12:F12"/>
    <mergeCell ref="G12:H12"/>
    <mergeCell ref="I12:J12"/>
    <mergeCell ref="K12:L12"/>
    <mergeCell ref="E14:F14"/>
    <mergeCell ref="K14:L14"/>
    <mergeCell ref="E16:F16"/>
    <mergeCell ref="E18:F18"/>
    <mergeCell ref="G18:H18"/>
    <mergeCell ref="I18:J18"/>
    <mergeCell ref="G20:H20"/>
    <mergeCell ref="I20:J20"/>
    <mergeCell ref="K20:L20"/>
    <mergeCell ref="E22:F22"/>
    <mergeCell ref="G22:H22"/>
    <mergeCell ref="I22:J22"/>
    <mergeCell ref="K22:L22"/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A48" sqref="A48:E49"/>
    </sheetView>
  </sheetViews>
  <sheetFormatPr defaultRowHeight="15" x14ac:dyDescent="0.25"/>
  <cols>
    <col min="2" max="2" width="35.5703125" bestFit="1" customWidth="1"/>
    <col min="3" max="3" width="35.5703125" style="22" customWidth="1"/>
    <col min="4" max="4" width="17.28515625" customWidth="1"/>
    <col min="5" max="5" width="22.28515625" customWidth="1"/>
  </cols>
  <sheetData>
    <row r="1" spans="1:5" x14ac:dyDescent="0.25">
      <c r="A1" s="466"/>
      <c r="B1" s="466"/>
      <c r="C1" s="466"/>
      <c r="D1" s="466"/>
      <c r="E1" s="466"/>
    </row>
    <row r="2" spans="1:5" x14ac:dyDescent="0.25">
      <c r="A2" s="466"/>
      <c r="B2" s="466"/>
      <c r="C2" s="466"/>
      <c r="D2" s="466"/>
      <c r="E2" s="466"/>
    </row>
    <row r="3" spans="1:5" ht="18.75" x14ac:dyDescent="0.25">
      <c r="A3" s="485" t="s">
        <v>497</v>
      </c>
      <c r="B3" s="485"/>
      <c r="C3" s="485"/>
      <c r="D3" s="485"/>
      <c r="E3" s="485"/>
    </row>
    <row r="4" spans="1:5" x14ac:dyDescent="0.25">
      <c r="A4" s="26" t="s">
        <v>11</v>
      </c>
      <c r="B4" s="461"/>
      <c r="C4" s="463"/>
      <c r="D4" s="486" t="s">
        <v>15</v>
      </c>
      <c r="E4" s="44" t="s">
        <v>16</v>
      </c>
    </row>
    <row r="5" spans="1:5" x14ac:dyDescent="0.25">
      <c r="A5" s="26" t="s">
        <v>12</v>
      </c>
      <c r="B5" s="461"/>
      <c r="C5" s="463"/>
      <c r="D5" s="486"/>
      <c r="E5" s="27">
        <v>43113</v>
      </c>
    </row>
    <row r="6" spans="1:5" x14ac:dyDescent="0.25">
      <c r="A6" s="26" t="s">
        <v>13</v>
      </c>
      <c r="B6" s="480"/>
      <c r="C6" s="481"/>
      <c r="D6" s="470">
        <f>BDI!I22</f>
        <v>0.31126118815198645</v>
      </c>
      <c r="E6" s="44" t="s">
        <v>17</v>
      </c>
    </row>
    <row r="7" spans="1:5" ht="15.75" thickBot="1" x14ac:dyDescent="0.3">
      <c r="A7" s="26" t="s">
        <v>14</v>
      </c>
      <c r="B7" s="478"/>
      <c r="C7" s="479"/>
      <c r="D7" s="471"/>
      <c r="E7" s="28">
        <v>42917</v>
      </c>
    </row>
    <row r="8" spans="1:5" x14ac:dyDescent="0.25">
      <c r="A8" s="448" t="s">
        <v>498</v>
      </c>
      <c r="B8" s="449"/>
      <c r="C8" s="449"/>
      <c r="D8" s="449"/>
      <c r="E8" s="449"/>
    </row>
    <row r="9" spans="1:5" ht="15" customHeight="1" x14ac:dyDescent="0.25">
      <c r="A9" s="482" t="s">
        <v>1</v>
      </c>
      <c r="B9" s="482" t="s">
        <v>499</v>
      </c>
      <c r="C9" s="43"/>
      <c r="D9" s="482" t="s">
        <v>500</v>
      </c>
      <c r="E9" s="482"/>
    </row>
    <row r="10" spans="1:5" x14ac:dyDescent="0.25">
      <c r="A10" s="482"/>
      <c r="B10" s="482"/>
      <c r="C10" s="43"/>
      <c r="D10" s="43" t="s">
        <v>501</v>
      </c>
      <c r="E10" s="43" t="s">
        <v>502</v>
      </c>
    </row>
    <row r="11" spans="1:5" x14ac:dyDescent="0.25">
      <c r="A11" s="483" t="s">
        <v>503</v>
      </c>
      <c r="B11" s="484"/>
      <c r="C11" s="484"/>
      <c r="D11" s="484"/>
      <c r="E11" s="484"/>
    </row>
    <row r="12" spans="1:5" x14ac:dyDescent="0.25">
      <c r="A12" s="67" t="s">
        <v>504</v>
      </c>
      <c r="B12" s="476" t="s">
        <v>505</v>
      </c>
      <c r="C12" s="477"/>
      <c r="D12" s="68"/>
      <c r="E12" s="68"/>
    </row>
    <row r="13" spans="1:5" x14ac:dyDescent="0.25">
      <c r="A13" s="67" t="s">
        <v>506</v>
      </c>
      <c r="B13" s="476" t="s">
        <v>507</v>
      </c>
      <c r="C13" s="477"/>
      <c r="D13" s="68"/>
      <c r="E13" s="68"/>
    </row>
    <row r="14" spans="1:5" x14ac:dyDescent="0.25">
      <c r="A14" s="67" t="s">
        <v>508</v>
      </c>
      <c r="B14" s="476" t="s">
        <v>509</v>
      </c>
      <c r="C14" s="477"/>
      <c r="D14" s="68"/>
      <c r="E14" s="68"/>
    </row>
    <row r="15" spans="1:5" x14ac:dyDescent="0.25">
      <c r="A15" s="67" t="s">
        <v>510</v>
      </c>
      <c r="B15" s="476" t="s">
        <v>511</v>
      </c>
      <c r="C15" s="477"/>
      <c r="D15" s="68"/>
      <c r="E15" s="68"/>
    </row>
    <row r="16" spans="1:5" x14ac:dyDescent="0.25">
      <c r="A16" s="67" t="s">
        <v>512</v>
      </c>
      <c r="B16" s="476" t="s">
        <v>513</v>
      </c>
      <c r="C16" s="477"/>
      <c r="D16" s="68"/>
      <c r="E16" s="68"/>
    </row>
    <row r="17" spans="1:5" x14ac:dyDescent="0.25">
      <c r="A17" s="67" t="s">
        <v>514</v>
      </c>
      <c r="B17" s="476" t="s">
        <v>515</v>
      </c>
      <c r="C17" s="477"/>
      <c r="D17" s="68"/>
      <c r="E17" s="68"/>
    </row>
    <row r="18" spans="1:5" x14ac:dyDescent="0.25">
      <c r="A18" s="67" t="s">
        <v>516</v>
      </c>
      <c r="B18" s="476" t="s">
        <v>517</v>
      </c>
      <c r="C18" s="477"/>
      <c r="D18" s="68"/>
      <c r="E18" s="68"/>
    </row>
    <row r="19" spans="1:5" x14ac:dyDescent="0.25">
      <c r="A19" s="67" t="s">
        <v>518</v>
      </c>
      <c r="B19" s="476" t="s">
        <v>519</v>
      </c>
      <c r="C19" s="477"/>
      <c r="D19" s="68"/>
      <c r="E19" s="68"/>
    </row>
    <row r="20" spans="1:5" x14ac:dyDescent="0.25">
      <c r="A20" s="67" t="s">
        <v>520</v>
      </c>
      <c r="B20" s="476" t="s">
        <v>521</v>
      </c>
      <c r="C20" s="477"/>
      <c r="D20" s="68"/>
      <c r="E20" s="68"/>
    </row>
    <row r="21" spans="1:5" ht="15.75" thickBot="1" x14ac:dyDescent="0.3">
      <c r="A21" s="43" t="s">
        <v>522</v>
      </c>
      <c r="B21" s="43" t="s">
        <v>523</v>
      </c>
      <c r="C21" s="43"/>
      <c r="D21" s="69">
        <f>SUM(D12:D20)</f>
        <v>0</v>
      </c>
      <c r="E21" s="69">
        <f>SUM(E12:E20)</f>
        <v>0</v>
      </c>
    </row>
    <row r="22" spans="1:5" x14ac:dyDescent="0.25">
      <c r="A22" s="448" t="s">
        <v>524</v>
      </c>
      <c r="B22" s="449"/>
      <c r="C22" s="449"/>
      <c r="D22" s="449"/>
      <c r="E22" s="449"/>
    </row>
    <row r="23" spans="1:5" x14ac:dyDescent="0.25">
      <c r="A23" s="67" t="s">
        <v>525</v>
      </c>
      <c r="B23" s="476" t="s">
        <v>526</v>
      </c>
      <c r="C23" s="477"/>
      <c r="D23" s="68"/>
      <c r="E23" s="70"/>
    </row>
    <row r="24" spans="1:5" x14ac:dyDescent="0.25">
      <c r="A24" s="67" t="s">
        <v>527</v>
      </c>
      <c r="B24" s="476" t="s">
        <v>528</v>
      </c>
      <c r="C24" s="477"/>
      <c r="D24" s="68"/>
      <c r="E24" s="70"/>
    </row>
    <row r="25" spans="1:5" x14ac:dyDescent="0.25">
      <c r="A25" s="67" t="s">
        <v>529</v>
      </c>
      <c r="B25" s="476" t="s">
        <v>530</v>
      </c>
      <c r="C25" s="477"/>
      <c r="D25" s="68"/>
      <c r="E25" s="68"/>
    </row>
    <row r="26" spans="1:5" x14ac:dyDescent="0.25">
      <c r="A26" s="67" t="s">
        <v>531</v>
      </c>
      <c r="B26" s="476" t="s">
        <v>532</v>
      </c>
      <c r="C26" s="477"/>
      <c r="D26" s="68"/>
      <c r="E26" s="68"/>
    </row>
    <row r="27" spans="1:5" x14ac:dyDescent="0.25">
      <c r="A27" s="67" t="s">
        <v>533</v>
      </c>
      <c r="B27" s="476" t="s">
        <v>534</v>
      </c>
      <c r="C27" s="477"/>
      <c r="D27" s="68"/>
      <c r="E27" s="68"/>
    </row>
    <row r="28" spans="1:5" x14ac:dyDescent="0.25">
      <c r="A28" s="67" t="s">
        <v>535</v>
      </c>
      <c r="B28" s="476" t="s">
        <v>536</v>
      </c>
      <c r="C28" s="477"/>
      <c r="D28" s="68"/>
      <c r="E28" s="68"/>
    </row>
    <row r="29" spans="1:5" x14ac:dyDescent="0.25">
      <c r="A29" s="67" t="s">
        <v>537</v>
      </c>
      <c r="B29" s="476" t="s">
        <v>538</v>
      </c>
      <c r="C29" s="477"/>
      <c r="D29" s="68"/>
      <c r="E29" s="70"/>
    </row>
    <row r="30" spans="1:5" x14ac:dyDescent="0.25">
      <c r="A30" s="67" t="s">
        <v>539</v>
      </c>
      <c r="B30" s="476" t="s">
        <v>540</v>
      </c>
      <c r="C30" s="477"/>
      <c r="D30" s="68"/>
      <c r="E30" s="68"/>
    </row>
    <row r="31" spans="1:5" x14ac:dyDescent="0.25">
      <c r="A31" s="67" t="s">
        <v>541</v>
      </c>
      <c r="B31" s="476" t="s">
        <v>542</v>
      </c>
      <c r="C31" s="477"/>
      <c r="D31" s="68"/>
      <c r="E31" s="68"/>
    </row>
    <row r="32" spans="1:5" x14ac:dyDescent="0.25">
      <c r="A32" s="67" t="s">
        <v>543</v>
      </c>
      <c r="B32" s="476" t="s">
        <v>544</v>
      </c>
      <c r="C32" s="477"/>
      <c r="D32" s="68"/>
      <c r="E32" s="68"/>
    </row>
    <row r="33" spans="1:9" ht="15.75" thickBot="1" x14ac:dyDescent="0.3">
      <c r="A33" s="43" t="s">
        <v>545</v>
      </c>
      <c r="B33" s="43" t="s">
        <v>523</v>
      </c>
      <c r="C33" s="43"/>
      <c r="D33" s="69">
        <f>SUM(D23:D32)</f>
        <v>0</v>
      </c>
      <c r="E33" s="69">
        <f>SUM(E23:E32)</f>
        <v>0</v>
      </c>
    </row>
    <row r="34" spans="1:9" x14ac:dyDescent="0.25">
      <c r="A34" s="448" t="s">
        <v>546</v>
      </c>
      <c r="B34" s="449"/>
      <c r="C34" s="449"/>
      <c r="D34" s="449"/>
      <c r="E34" s="449"/>
    </row>
    <row r="35" spans="1:9" x14ac:dyDescent="0.25">
      <c r="A35" s="71" t="s">
        <v>547</v>
      </c>
      <c r="B35" s="476" t="s">
        <v>548</v>
      </c>
      <c r="C35" s="477"/>
      <c r="D35" s="72"/>
      <c r="E35" s="72"/>
    </row>
    <row r="36" spans="1:9" x14ac:dyDescent="0.25">
      <c r="A36" s="67" t="s">
        <v>549</v>
      </c>
      <c r="B36" s="476" t="s">
        <v>550</v>
      </c>
      <c r="C36" s="477"/>
      <c r="D36" s="68"/>
      <c r="E36" s="68"/>
    </row>
    <row r="37" spans="1:9" x14ac:dyDescent="0.25">
      <c r="A37" s="67" t="s">
        <v>551</v>
      </c>
      <c r="B37" s="476" t="s">
        <v>552</v>
      </c>
      <c r="C37" s="477"/>
      <c r="D37" s="68"/>
      <c r="E37" s="68"/>
    </row>
    <row r="38" spans="1:9" x14ac:dyDescent="0.25">
      <c r="A38" s="67" t="s">
        <v>553</v>
      </c>
      <c r="B38" s="476" t="s">
        <v>554</v>
      </c>
      <c r="C38" s="477"/>
      <c r="D38" s="68"/>
      <c r="E38" s="68"/>
    </row>
    <row r="39" spans="1:9" x14ac:dyDescent="0.25">
      <c r="A39" s="67" t="s">
        <v>555</v>
      </c>
      <c r="B39" s="476" t="s">
        <v>556</v>
      </c>
      <c r="C39" s="477"/>
      <c r="D39" s="68"/>
      <c r="E39" s="68"/>
    </row>
    <row r="40" spans="1:9" ht="15.75" thickBot="1" x14ac:dyDescent="0.3">
      <c r="A40" s="43" t="s">
        <v>557</v>
      </c>
      <c r="B40" s="43" t="s">
        <v>523</v>
      </c>
      <c r="C40" s="43"/>
      <c r="D40" s="69">
        <f>SUM(D35:D39)</f>
        <v>0</v>
      </c>
      <c r="E40" s="69">
        <f>SUM(E35:E39)</f>
        <v>0</v>
      </c>
    </row>
    <row r="41" spans="1:9" x14ac:dyDescent="0.25">
      <c r="A41" s="448" t="s">
        <v>558</v>
      </c>
      <c r="B41" s="449"/>
      <c r="C41" s="449"/>
      <c r="D41" s="449"/>
      <c r="E41" s="449"/>
    </row>
    <row r="42" spans="1:9" x14ac:dyDescent="0.25">
      <c r="A42" s="71" t="s">
        <v>559</v>
      </c>
      <c r="B42" s="476" t="s">
        <v>560</v>
      </c>
      <c r="C42" s="477"/>
      <c r="D42" s="72"/>
      <c r="E42" s="72"/>
    </row>
    <row r="43" spans="1:9" ht="37.5" customHeight="1" x14ac:dyDescent="0.25">
      <c r="A43" s="67" t="s">
        <v>561</v>
      </c>
      <c r="B43" s="474" t="s">
        <v>562</v>
      </c>
      <c r="C43" s="475"/>
      <c r="D43" s="73"/>
      <c r="E43" s="73"/>
    </row>
    <row r="44" spans="1:9" ht="15.75" thickBot="1" x14ac:dyDescent="0.3">
      <c r="A44" s="43" t="s">
        <v>563</v>
      </c>
      <c r="B44" s="43" t="s">
        <v>523</v>
      </c>
      <c r="C44" s="43"/>
      <c r="D44" s="69">
        <f>SUM(D42:D43)</f>
        <v>0</v>
      </c>
      <c r="E44" s="69">
        <f>SUM(E42:E43)</f>
        <v>0</v>
      </c>
    </row>
    <row r="45" spans="1:9" x14ac:dyDescent="0.25">
      <c r="A45" s="448" t="s">
        <v>564</v>
      </c>
      <c r="B45" s="449"/>
      <c r="C45" s="75"/>
      <c r="D45" s="74">
        <f>D21+D33+D40+D44</f>
        <v>0</v>
      </c>
      <c r="E45" s="74">
        <f>E21+E33+E40+E44</f>
        <v>0</v>
      </c>
    </row>
    <row r="48" spans="1:9" ht="15" customHeight="1" x14ac:dyDescent="0.25">
      <c r="A48" s="371" t="s">
        <v>620</v>
      </c>
      <c r="B48" s="371"/>
      <c r="C48" s="371"/>
      <c r="D48" s="371"/>
      <c r="E48" s="371"/>
      <c r="F48" s="183"/>
      <c r="G48" s="183"/>
      <c r="H48" s="183"/>
      <c r="I48" s="183"/>
    </row>
    <row r="49" spans="1:9" ht="15" customHeight="1" x14ac:dyDescent="0.25">
      <c r="A49" s="371"/>
      <c r="B49" s="371"/>
      <c r="C49" s="371"/>
      <c r="D49" s="371"/>
      <c r="E49" s="371"/>
      <c r="F49" s="183"/>
      <c r="G49" s="183"/>
      <c r="H49" s="183"/>
      <c r="I49" s="183"/>
    </row>
  </sheetData>
  <mergeCells count="44"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  <mergeCell ref="B23:C23"/>
    <mergeCell ref="B18:C18"/>
    <mergeCell ref="B17:C17"/>
    <mergeCell ref="B16:C16"/>
    <mergeCell ref="B15:C15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334"/>
  <sheetViews>
    <sheetView workbookViewId="0">
      <selection activeCell="E19" sqref="E19"/>
    </sheetView>
  </sheetViews>
  <sheetFormatPr defaultRowHeight="15" x14ac:dyDescent="0.25"/>
  <cols>
    <col min="1" max="1" width="17" customWidth="1"/>
    <col min="2" max="2" width="9.140625" style="186"/>
    <col min="3" max="3" width="76.5703125" bestFit="1" customWidth="1"/>
    <col min="5" max="5" width="11.28515625" style="186" bestFit="1" customWidth="1"/>
    <col min="6" max="6" width="9.85546875" bestFit="1" customWidth="1"/>
    <col min="7" max="7" width="12" bestFit="1" customWidth="1"/>
    <col min="8" max="8" width="9.85546875" bestFit="1" customWidth="1"/>
    <col min="9" max="9" width="12" bestFit="1" customWidth="1"/>
    <col min="12" max="12" width="12" bestFit="1" customWidth="1"/>
    <col min="15" max="15" width="11" customWidth="1"/>
    <col min="16" max="16" width="8" bestFit="1" customWidth="1"/>
    <col min="17" max="17" width="63.5703125" customWidth="1"/>
    <col min="19" max="19" width="11.28515625" bestFit="1" customWidth="1"/>
    <col min="20" max="20" width="9.85546875" bestFit="1" customWidth="1"/>
    <col min="21" max="21" width="12" bestFit="1" customWidth="1"/>
    <col min="22" max="22" width="9.85546875" bestFit="1" customWidth="1"/>
    <col min="23" max="23" width="12" bestFit="1" customWidth="1"/>
  </cols>
  <sheetData>
    <row r="1" spans="1:27" s="22" customFormat="1" ht="15.75" thickBot="1" x14ac:dyDescent="0.3">
      <c r="B1" s="193"/>
      <c r="E1" s="193"/>
      <c r="O1" s="528" t="s">
        <v>718</v>
      </c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30"/>
    </row>
    <row r="2" spans="1:27" ht="15.75" thickBot="1" x14ac:dyDescent="0.3">
      <c r="A2" s="494" t="s">
        <v>348</v>
      </c>
      <c r="B2" s="196" t="s">
        <v>17</v>
      </c>
      <c r="C2" s="496" t="s">
        <v>653</v>
      </c>
      <c r="D2" s="494" t="s">
        <v>654</v>
      </c>
      <c r="E2" s="494" t="s">
        <v>655</v>
      </c>
      <c r="F2" s="494" t="s">
        <v>656</v>
      </c>
      <c r="G2" s="494"/>
      <c r="H2" s="494" t="s">
        <v>717</v>
      </c>
      <c r="I2" s="494"/>
      <c r="J2" s="494" t="s">
        <v>658</v>
      </c>
      <c r="K2" s="494"/>
      <c r="L2" s="494" t="s">
        <v>659</v>
      </c>
      <c r="M2" s="22"/>
      <c r="N2" s="22"/>
      <c r="O2" s="494"/>
      <c r="P2" s="330" t="s">
        <v>17</v>
      </c>
      <c r="Q2" s="496" t="s">
        <v>660</v>
      </c>
      <c r="R2" s="494" t="s">
        <v>654</v>
      </c>
      <c r="S2" s="494" t="s">
        <v>655</v>
      </c>
      <c r="T2" s="494" t="s">
        <v>656</v>
      </c>
      <c r="U2" s="494"/>
      <c r="V2" s="494" t="s">
        <v>657</v>
      </c>
      <c r="W2" s="494"/>
      <c r="X2" s="494" t="s">
        <v>658</v>
      </c>
      <c r="Y2" s="494"/>
      <c r="Z2" s="494" t="s">
        <v>659</v>
      </c>
      <c r="AA2" s="494"/>
    </row>
    <row r="3" spans="1:27" x14ac:dyDescent="0.25">
      <c r="A3" s="495"/>
      <c r="B3" s="187">
        <v>5213417</v>
      </c>
      <c r="C3" s="497"/>
      <c r="D3" s="495"/>
      <c r="E3" s="495"/>
      <c r="F3" s="196" t="s">
        <v>661</v>
      </c>
      <c r="G3" s="196" t="s">
        <v>662</v>
      </c>
      <c r="H3" s="196" t="s">
        <v>661</v>
      </c>
      <c r="I3" s="196" t="s">
        <v>662</v>
      </c>
      <c r="J3" s="495"/>
      <c r="K3" s="495"/>
      <c r="L3" s="495"/>
      <c r="M3" s="22"/>
      <c r="N3" s="22"/>
      <c r="O3" s="495"/>
      <c r="P3" s="187">
        <v>5914333</v>
      </c>
      <c r="Q3" s="497"/>
      <c r="R3" s="495"/>
      <c r="S3" s="495"/>
      <c r="T3" s="330" t="s">
        <v>661</v>
      </c>
      <c r="U3" s="330" t="s">
        <v>662</v>
      </c>
      <c r="V3" s="330" t="s">
        <v>661</v>
      </c>
      <c r="W3" s="330" t="s">
        <v>662</v>
      </c>
      <c r="X3" s="495"/>
      <c r="Y3" s="495"/>
      <c r="Z3" s="495"/>
      <c r="AA3" s="495"/>
    </row>
    <row r="4" spans="1:27" x14ac:dyDescent="0.25">
      <c r="A4" s="487" t="s">
        <v>663</v>
      </c>
      <c r="B4" s="195" t="s">
        <v>664</v>
      </c>
      <c r="C4" s="188" t="s">
        <v>665</v>
      </c>
      <c r="D4" s="195" t="s">
        <v>119</v>
      </c>
      <c r="E4" s="195">
        <v>0.48193000000000003</v>
      </c>
      <c r="F4" s="189">
        <v>1</v>
      </c>
      <c r="G4" s="189">
        <v>0</v>
      </c>
      <c r="H4" s="671">
        <v>8.8920999999999992</v>
      </c>
      <c r="I4" s="671">
        <v>5.5987</v>
      </c>
      <c r="J4" s="490"/>
      <c r="K4" s="491"/>
      <c r="L4" s="320">
        <f>E4*((F4*H4)+(G4*I4))</f>
        <v>4.2853697529999994</v>
      </c>
      <c r="M4" s="22"/>
      <c r="N4" s="22"/>
      <c r="O4" s="487" t="s">
        <v>663</v>
      </c>
      <c r="P4" s="320" t="s">
        <v>666</v>
      </c>
      <c r="Q4" s="188" t="s">
        <v>667</v>
      </c>
      <c r="R4" s="320" t="s">
        <v>119</v>
      </c>
      <c r="S4" s="320">
        <v>1</v>
      </c>
      <c r="T4" s="189">
        <v>0.94</v>
      </c>
      <c r="U4" s="189">
        <v>0.06</v>
      </c>
      <c r="V4" s="671"/>
      <c r="W4" s="671"/>
      <c r="X4" s="490"/>
      <c r="Y4" s="491"/>
      <c r="Z4" s="492">
        <f>S4*((T4*V4)+(U4*W4))</f>
        <v>0</v>
      </c>
      <c r="AA4" s="493"/>
    </row>
    <row r="5" spans="1:27" ht="30" x14ac:dyDescent="0.25">
      <c r="A5" s="488"/>
      <c r="B5" s="195" t="s">
        <v>668</v>
      </c>
      <c r="C5" s="188" t="s">
        <v>669</v>
      </c>
      <c r="D5" s="195" t="s">
        <v>119</v>
      </c>
      <c r="E5" s="195">
        <v>0.15060000000000001</v>
      </c>
      <c r="F5" s="189">
        <v>1</v>
      </c>
      <c r="G5" s="189">
        <v>0</v>
      </c>
      <c r="H5" s="671">
        <v>0.11749999999999999</v>
      </c>
      <c r="I5" s="671">
        <v>7.7799999999999994E-2</v>
      </c>
      <c r="J5" s="490"/>
      <c r="K5" s="491"/>
      <c r="L5" s="320">
        <f>E5*((F5*H5)+(G5*I5))</f>
        <v>1.7695499999999999E-2</v>
      </c>
      <c r="M5" s="22"/>
      <c r="N5" s="22"/>
      <c r="O5" s="489"/>
      <c r="P5" s="320" t="s">
        <v>670</v>
      </c>
      <c r="Q5" s="190" t="s">
        <v>671</v>
      </c>
      <c r="R5" s="320" t="s">
        <v>119</v>
      </c>
      <c r="S5" s="320">
        <v>1</v>
      </c>
      <c r="T5" s="189">
        <v>1</v>
      </c>
      <c r="U5" s="189">
        <v>0</v>
      </c>
      <c r="V5" s="671"/>
      <c r="W5" s="671"/>
      <c r="X5" s="490"/>
      <c r="Y5" s="491"/>
      <c r="Z5" s="492">
        <f>S5*((T5*V5)+(U5*W5))</f>
        <v>0</v>
      </c>
      <c r="AA5" s="493"/>
    </row>
    <row r="6" spans="1:27" x14ac:dyDescent="0.25">
      <c r="A6" s="488"/>
      <c r="B6" s="195" t="s">
        <v>672</v>
      </c>
      <c r="C6" s="188" t="s">
        <v>673</v>
      </c>
      <c r="D6" s="195" t="s">
        <v>119</v>
      </c>
      <c r="E6" s="195">
        <v>0.48193000000000003</v>
      </c>
      <c r="F6" s="189">
        <v>1</v>
      </c>
      <c r="G6" s="189">
        <v>0</v>
      </c>
      <c r="H6" s="671">
        <v>8.3816000000000006</v>
      </c>
      <c r="I6" s="671">
        <v>1.9676</v>
      </c>
      <c r="J6" s="490"/>
      <c r="K6" s="491"/>
      <c r="L6" s="320">
        <f>E6*((F6*H6)+(G6*I6))</f>
        <v>4.0393444880000002</v>
      </c>
      <c r="M6" s="22"/>
      <c r="N6" s="22"/>
      <c r="O6" s="498" t="s">
        <v>674</v>
      </c>
      <c r="P6" s="499"/>
      <c r="Q6" s="499"/>
      <c r="R6" s="499"/>
      <c r="S6" s="499"/>
      <c r="T6" s="499"/>
      <c r="U6" s="499"/>
      <c r="V6" s="499"/>
      <c r="W6" s="499"/>
      <c r="X6" s="499"/>
      <c r="Y6" s="491"/>
      <c r="Z6" s="500">
        <f>SUM(Z4:AA5)</f>
        <v>0</v>
      </c>
      <c r="AA6" s="501"/>
    </row>
    <row r="7" spans="1:27" x14ac:dyDescent="0.25">
      <c r="A7" s="488"/>
      <c r="B7" s="195" t="s">
        <v>675</v>
      </c>
      <c r="C7" s="188" t="s">
        <v>676</v>
      </c>
      <c r="D7" s="195" t="s">
        <v>119</v>
      </c>
      <c r="E7" s="195">
        <v>0.20080000000000001</v>
      </c>
      <c r="F7" s="189">
        <v>1</v>
      </c>
      <c r="G7" s="189">
        <v>0</v>
      </c>
      <c r="H7" s="671">
        <v>6.1970000000000001</v>
      </c>
      <c r="I7" s="671">
        <v>3.9298000000000002</v>
      </c>
      <c r="J7" s="490"/>
      <c r="K7" s="491"/>
      <c r="L7" s="320">
        <f>E7*((F7*H7)+(G7*I7))</f>
        <v>1.2443576000000001</v>
      </c>
      <c r="M7" s="22"/>
      <c r="N7" s="22"/>
      <c r="O7" s="487" t="s">
        <v>421</v>
      </c>
      <c r="P7" s="320" t="s">
        <v>677</v>
      </c>
      <c r="Q7" s="188" t="s">
        <v>678</v>
      </c>
      <c r="R7" s="320" t="s">
        <v>119</v>
      </c>
      <c r="S7" s="320">
        <v>2</v>
      </c>
      <c r="T7" s="189"/>
      <c r="U7" s="189"/>
      <c r="V7" s="320"/>
      <c r="W7" s="320"/>
      <c r="X7" s="669"/>
      <c r="Y7" s="670"/>
      <c r="Z7" s="492">
        <f>S7*X7</f>
        <v>0</v>
      </c>
      <c r="AA7" s="493"/>
    </row>
    <row r="8" spans="1:27" x14ac:dyDescent="0.25">
      <c r="A8" s="489"/>
      <c r="B8" s="195" t="s">
        <v>679</v>
      </c>
      <c r="C8" s="188" t="s">
        <v>680</v>
      </c>
      <c r="D8" s="195" t="s">
        <v>119</v>
      </c>
      <c r="E8" s="195">
        <v>0.48193000000000003</v>
      </c>
      <c r="F8" s="189">
        <v>1</v>
      </c>
      <c r="G8" s="189">
        <v>0</v>
      </c>
      <c r="H8" s="671">
        <v>3.6541999999999999</v>
      </c>
      <c r="I8" s="671">
        <v>2.3172999999999999</v>
      </c>
      <c r="J8" s="490"/>
      <c r="K8" s="491"/>
      <c r="L8" s="320">
        <f>E8*((F8*H8)+(G8*I8))</f>
        <v>1.761068606</v>
      </c>
      <c r="M8" s="22"/>
      <c r="N8" s="22"/>
      <c r="O8" s="489"/>
      <c r="P8" s="320"/>
      <c r="Q8" s="188"/>
      <c r="R8" s="320"/>
      <c r="S8" s="320"/>
      <c r="T8" s="189"/>
      <c r="U8" s="189"/>
      <c r="V8" s="320"/>
      <c r="W8" s="320"/>
      <c r="X8" s="490"/>
      <c r="Y8" s="491"/>
      <c r="Z8" s="492"/>
      <c r="AA8" s="493"/>
    </row>
    <row r="9" spans="1:27" x14ac:dyDescent="0.25">
      <c r="A9" s="498" t="s">
        <v>674</v>
      </c>
      <c r="B9" s="499"/>
      <c r="C9" s="499"/>
      <c r="D9" s="499"/>
      <c r="E9" s="499"/>
      <c r="F9" s="499"/>
      <c r="G9" s="499"/>
      <c r="H9" s="499"/>
      <c r="I9" s="499"/>
      <c r="J9" s="499"/>
      <c r="K9" s="491"/>
      <c r="L9" s="323">
        <f>SUM(L4:L8)</f>
        <v>11.347835947000002</v>
      </c>
      <c r="M9" s="22"/>
      <c r="N9" s="22"/>
      <c r="O9" s="498" t="s">
        <v>681</v>
      </c>
      <c r="P9" s="499"/>
      <c r="Q9" s="499"/>
      <c r="R9" s="499"/>
      <c r="S9" s="499"/>
      <c r="T9" s="499"/>
      <c r="U9" s="499"/>
      <c r="V9" s="499"/>
      <c r="W9" s="499"/>
      <c r="X9" s="499"/>
      <c r="Y9" s="491"/>
      <c r="Z9" s="500">
        <f>SUM(Z7:AA8)</f>
        <v>0</v>
      </c>
      <c r="AA9" s="501"/>
    </row>
    <row r="10" spans="1:27" x14ac:dyDescent="0.25">
      <c r="A10" s="507" t="s">
        <v>421</v>
      </c>
      <c r="B10" s="195" t="s">
        <v>682</v>
      </c>
      <c r="C10" s="188" t="s">
        <v>683</v>
      </c>
      <c r="D10" s="195" t="s">
        <v>119</v>
      </c>
      <c r="E10" s="189">
        <v>2</v>
      </c>
      <c r="F10" s="195"/>
      <c r="G10" s="195"/>
      <c r="H10" s="195"/>
      <c r="I10" s="195"/>
      <c r="J10" s="669">
        <v>14.928599999999999</v>
      </c>
      <c r="K10" s="670"/>
      <c r="L10" s="320">
        <f>E10*J10</f>
        <v>29.857199999999999</v>
      </c>
      <c r="M10" s="22"/>
      <c r="N10" s="22"/>
      <c r="O10" s="498" t="s">
        <v>684</v>
      </c>
      <c r="P10" s="462"/>
      <c r="Q10" s="462"/>
      <c r="R10" s="462"/>
      <c r="S10" s="462"/>
      <c r="T10" s="462"/>
      <c r="U10" s="462"/>
      <c r="V10" s="462"/>
      <c r="W10" s="462"/>
      <c r="X10" s="462"/>
      <c r="Y10" s="463"/>
      <c r="Z10" s="500">
        <f>Z9+Z6</f>
        <v>0</v>
      </c>
      <c r="AA10" s="510"/>
    </row>
    <row r="11" spans="1:27" ht="15.75" thickBot="1" x14ac:dyDescent="0.3">
      <c r="A11" s="508"/>
      <c r="B11" s="195" t="s">
        <v>685</v>
      </c>
      <c r="C11" s="188" t="s">
        <v>686</v>
      </c>
      <c r="D11" s="195" t="s">
        <v>119</v>
      </c>
      <c r="E11" s="189">
        <v>1</v>
      </c>
      <c r="F11" s="195"/>
      <c r="G11" s="195"/>
      <c r="H11" s="195"/>
      <c r="I11" s="195"/>
      <c r="J11" s="669">
        <v>21.1922</v>
      </c>
      <c r="K11" s="670"/>
      <c r="L11" s="320">
        <f>E11*J11</f>
        <v>21.1922</v>
      </c>
      <c r="M11" s="22"/>
      <c r="N11" s="22"/>
      <c r="O11" s="502" t="s">
        <v>687</v>
      </c>
      <c r="P11" s="503"/>
      <c r="Q11" s="503"/>
      <c r="R11" s="503"/>
      <c r="S11" s="503"/>
      <c r="T11" s="503"/>
      <c r="U11" s="503"/>
      <c r="V11" s="503"/>
      <c r="W11" s="503"/>
      <c r="X11" s="503"/>
      <c r="Y11" s="504"/>
      <c r="Z11" s="505">
        <f>Z10/19.06</f>
        <v>0</v>
      </c>
      <c r="AA11" s="506"/>
    </row>
    <row r="12" spans="1:27" x14ac:dyDescent="0.25">
      <c r="A12" s="508"/>
      <c r="B12" s="195" t="s">
        <v>688</v>
      </c>
      <c r="C12" s="188" t="s">
        <v>689</v>
      </c>
      <c r="D12" s="195" t="s">
        <v>119</v>
      </c>
      <c r="E12" s="189">
        <v>1</v>
      </c>
      <c r="F12" s="195"/>
      <c r="G12" s="195"/>
      <c r="H12" s="195"/>
      <c r="I12" s="195"/>
      <c r="J12" s="669">
        <v>16.944400000000002</v>
      </c>
      <c r="K12" s="670"/>
      <c r="L12" s="320">
        <f>E12*J12</f>
        <v>16.944400000000002</v>
      </c>
      <c r="M12" s="22"/>
      <c r="N12" s="22"/>
      <c r="O12" s="305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306"/>
    </row>
    <row r="13" spans="1:27" ht="15.75" thickBot="1" x14ac:dyDescent="0.3">
      <c r="A13" s="509"/>
      <c r="B13" s="195" t="s">
        <v>677</v>
      </c>
      <c r="C13" s="188" t="s">
        <v>678</v>
      </c>
      <c r="D13" s="195" t="s">
        <v>119</v>
      </c>
      <c r="E13" s="189">
        <v>2</v>
      </c>
      <c r="F13" s="195"/>
      <c r="G13" s="195"/>
      <c r="H13" s="195"/>
      <c r="I13" s="195"/>
      <c r="J13" s="669">
        <v>13.818</v>
      </c>
      <c r="K13" s="670"/>
      <c r="L13" s="320">
        <f>E13*J13</f>
        <v>27.635999999999999</v>
      </c>
      <c r="M13" s="22"/>
      <c r="N13" s="22"/>
      <c r="O13" s="305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306"/>
    </row>
    <row r="14" spans="1:27" ht="15.75" thickBot="1" x14ac:dyDescent="0.3">
      <c r="A14" s="498" t="s">
        <v>681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1"/>
      <c r="L14" s="323">
        <f>SUM(L10:L13)</f>
        <v>95.629799999999989</v>
      </c>
      <c r="M14" s="22"/>
      <c r="N14" s="22"/>
      <c r="O14" s="494"/>
      <c r="P14" s="330" t="s">
        <v>17</v>
      </c>
      <c r="Q14" s="496" t="s">
        <v>660</v>
      </c>
      <c r="R14" s="494" t="s">
        <v>654</v>
      </c>
      <c r="S14" s="494" t="s">
        <v>655</v>
      </c>
      <c r="T14" s="494" t="s">
        <v>656</v>
      </c>
      <c r="U14" s="494"/>
      <c r="V14" s="494" t="s">
        <v>657</v>
      </c>
      <c r="W14" s="494"/>
      <c r="X14" s="494" t="s">
        <v>658</v>
      </c>
      <c r="Y14" s="494"/>
      <c r="Z14" s="494" t="s">
        <v>659</v>
      </c>
      <c r="AA14" s="494"/>
    </row>
    <row r="15" spans="1:27" x14ac:dyDescent="0.25">
      <c r="A15" s="498" t="s">
        <v>684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3"/>
      <c r="L15" s="323">
        <f>L14+L9</f>
        <v>106.977635947</v>
      </c>
      <c r="M15" s="22"/>
      <c r="N15" s="22"/>
      <c r="O15" s="495"/>
      <c r="P15" s="187">
        <v>5915474</v>
      </c>
      <c r="Q15" s="497"/>
      <c r="R15" s="495"/>
      <c r="S15" s="495"/>
      <c r="T15" s="330" t="s">
        <v>661</v>
      </c>
      <c r="U15" s="330" t="s">
        <v>662</v>
      </c>
      <c r="V15" s="330" t="s">
        <v>661</v>
      </c>
      <c r="W15" s="330" t="s">
        <v>662</v>
      </c>
      <c r="X15" s="495"/>
      <c r="Y15" s="495"/>
      <c r="Z15" s="495"/>
      <c r="AA15" s="495"/>
    </row>
    <row r="16" spans="1:27" ht="15.75" thickBot="1" x14ac:dyDescent="0.3">
      <c r="A16" s="502" t="s">
        <v>687</v>
      </c>
      <c r="B16" s="503"/>
      <c r="C16" s="503"/>
      <c r="D16" s="503"/>
      <c r="E16" s="503"/>
      <c r="F16" s="503"/>
      <c r="G16" s="503"/>
      <c r="H16" s="503"/>
      <c r="I16" s="503"/>
      <c r="J16" s="503"/>
      <c r="K16" s="504"/>
      <c r="L16" s="318">
        <f>L15/4</f>
        <v>26.744408986749999</v>
      </c>
      <c r="M16" s="22"/>
      <c r="N16" s="22"/>
      <c r="O16" s="487" t="s">
        <v>663</v>
      </c>
      <c r="P16" s="320" t="s">
        <v>690</v>
      </c>
      <c r="Q16" s="188" t="s">
        <v>691</v>
      </c>
      <c r="R16" s="320" t="s">
        <v>119</v>
      </c>
      <c r="S16" s="320">
        <v>1</v>
      </c>
      <c r="T16" s="189">
        <v>1</v>
      </c>
      <c r="U16" s="189">
        <v>0</v>
      </c>
      <c r="V16" s="671"/>
      <c r="W16" s="671"/>
      <c r="X16" s="490"/>
      <c r="Y16" s="491"/>
      <c r="Z16" s="492">
        <f>S16*((T16*V16)+(U16*W16))</f>
        <v>0</v>
      </c>
      <c r="AA16" s="493"/>
    </row>
    <row r="17" spans="1:27" x14ac:dyDescent="0.25">
      <c r="A17" s="511" t="s">
        <v>692</v>
      </c>
      <c r="B17" s="194" t="s">
        <v>693</v>
      </c>
      <c r="C17" s="191" t="s">
        <v>694</v>
      </c>
      <c r="D17" s="194" t="s">
        <v>118</v>
      </c>
      <c r="E17" s="192">
        <v>12.72</v>
      </c>
      <c r="F17" s="191"/>
      <c r="G17" s="191"/>
      <c r="H17" s="191"/>
      <c r="I17" s="191"/>
      <c r="J17" s="672">
        <v>5.2904</v>
      </c>
      <c r="K17" s="673"/>
      <c r="L17" s="316">
        <f>E17*J17</f>
        <v>67.29388800000001</v>
      </c>
      <c r="M17" s="22"/>
      <c r="N17" s="22"/>
      <c r="O17" s="489"/>
      <c r="P17" s="320"/>
      <c r="Q17" s="190"/>
      <c r="R17" s="320"/>
      <c r="S17" s="320"/>
      <c r="T17" s="189"/>
      <c r="U17" s="189"/>
      <c r="V17" s="320"/>
      <c r="W17" s="320"/>
      <c r="X17" s="490"/>
      <c r="Y17" s="491"/>
      <c r="Z17" s="492">
        <f>S17*((T17*V17)+(U17*W17))</f>
        <v>0</v>
      </c>
      <c r="AA17" s="493"/>
    </row>
    <row r="18" spans="1:27" x14ac:dyDescent="0.25">
      <c r="A18" s="508"/>
      <c r="B18" s="195" t="s">
        <v>695</v>
      </c>
      <c r="C18" s="31" t="s">
        <v>696</v>
      </c>
      <c r="D18" s="195" t="s">
        <v>19</v>
      </c>
      <c r="E18" s="189">
        <v>1</v>
      </c>
      <c r="F18" s="31"/>
      <c r="G18" s="31"/>
      <c r="H18" s="31"/>
      <c r="I18" s="31"/>
      <c r="J18" s="669">
        <v>90.782399999999996</v>
      </c>
      <c r="K18" s="670"/>
      <c r="L18" s="320">
        <f t="shared" ref="L18:L19" si="0">E18*J18</f>
        <v>90.782399999999996</v>
      </c>
      <c r="M18" s="22"/>
      <c r="N18" s="22"/>
      <c r="O18" s="498" t="s">
        <v>674</v>
      </c>
      <c r="P18" s="499"/>
      <c r="Q18" s="499"/>
      <c r="R18" s="499"/>
      <c r="S18" s="499"/>
      <c r="T18" s="499"/>
      <c r="U18" s="499"/>
      <c r="V18" s="499"/>
      <c r="W18" s="499"/>
      <c r="X18" s="499"/>
      <c r="Y18" s="491"/>
      <c r="Z18" s="500">
        <f>SUM(Z16:AA17)</f>
        <v>0</v>
      </c>
      <c r="AA18" s="501"/>
    </row>
    <row r="19" spans="1:27" x14ac:dyDescent="0.25">
      <c r="A19" s="509"/>
      <c r="B19" s="195" t="s">
        <v>697</v>
      </c>
      <c r="C19" s="31" t="s">
        <v>698</v>
      </c>
      <c r="D19" s="195" t="s">
        <v>19</v>
      </c>
      <c r="E19" s="189">
        <v>0.4</v>
      </c>
      <c r="F19" s="31"/>
      <c r="G19" s="31"/>
      <c r="H19" s="31"/>
      <c r="I19" s="31"/>
      <c r="J19" s="669">
        <v>148.55709999999999</v>
      </c>
      <c r="K19" s="670"/>
      <c r="L19" s="320">
        <f t="shared" si="0"/>
        <v>59.422840000000001</v>
      </c>
      <c r="M19" s="22"/>
      <c r="N19" s="22"/>
      <c r="O19" s="487" t="s">
        <v>421</v>
      </c>
      <c r="P19" s="320" t="s">
        <v>677</v>
      </c>
      <c r="Q19" s="188" t="s">
        <v>678</v>
      </c>
      <c r="R19" s="320" t="s">
        <v>119</v>
      </c>
      <c r="S19" s="320">
        <v>4</v>
      </c>
      <c r="T19" s="189"/>
      <c r="U19" s="189"/>
      <c r="V19" s="320"/>
      <c r="W19" s="320"/>
      <c r="X19" s="669"/>
      <c r="Y19" s="670"/>
      <c r="Z19" s="492">
        <f>S19*X19</f>
        <v>0</v>
      </c>
      <c r="AA19" s="493"/>
    </row>
    <row r="20" spans="1:27" ht="15.75" thickBot="1" x14ac:dyDescent="0.3">
      <c r="A20" s="502" t="s">
        <v>699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6"/>
      <c r="L20" s="312">
        <f>SUM(L17:L19)</f>
        <v>217.49912800000001</v>
      </c>
      <c r="M20" s="22"/>
      <c r="N20" s="22"/>
      <c r="O20" s="489"/>
      <c r="P20" s="320"/>
      <c r="Q20" s="188"/>
      <c r="R20" s="320"/>
      <c r="S20" s="320"/>
      <c r="T20" s="189"/>
      <c r="U20" s="189"/>
      <c r="V20" s="320"/>
      <c r="W20" s="320"/>
      <c r="X20" s="490"/>
      <c r="Y20" s="491"/>
      <c r="Z20" s="492"/>
      <c r="AA20" s="493"/>
    </row>
    <row r="21" spans="1:27" ht="30" x14ac:dyDescent="0.25">
      <c r="A21" s="300" t="s">
        <v>700</v>
      </c>
      <c r="B21" s="301">
        <v>5212552</v>
      </c>
      <c r="C21" s="302" t="s">
        <v>701</v>
      </c>
      <c r="D21" s="301" t="s">
        <v>19</v>
      </c>
      <c r="E21" s="303">
        <v>1</v>
      </c>
      <c r="F21" s="304"/>
      <c r="G21" s="304"/>
      <c r="H21" s="304"/>
      <c r="I21" s="304"/>
      <c r="J21" s="518">
        <f>L34</f>
        <v>12.400819722891566</v>
      </c>
      <c r="K21" s="519"/>
      <c r="L21" s="332">
        <f>J21*E21</f>
        <v>12.400819722891566</v>
      </c>
      <c r="M21" s="22"/>
      <c r="N21" s="22"/>
      <c r="O21" s="498" t="s">
        <v>681</v>
      </c>
      <c r="P21" s="499"/>
      <c r="Q21" s="499"/>
      <c r="R21" s="499"/>
      <c r="S21" s="499"/>
      <c r="T21" s="499"/>
      <c r="U21" s="499"/>
      <c r="V21" s="499"/>
      <c r="W21" s="499"/>
      <c r="X21" s="499"/>
      <c r="Y21" s="491"/>
      <c r="Z21" s="500">
        <f>SUM(Z19:AA20)</f>
        <v>0</v>
      </c>
      <c r="AA21" s="501"/>
    </row>
    <row r="22" spans="1:27" ht="30" x14ac:dyDescent="0.25">
      <c r="A22" s="523" t="s">
        <v>663</v>
      </c>
      <c r="B22" s="294" t="s">
        <v>702</v>
      </c>
      <c r="C22" s="295" t="s">
        <v>703</v>
      </c>
      <c r="D22" s="294" t="s">
        <v>119</v>
      </c>
      <c r="E22" s="296">
        <v>1</v>
      </c>
      <c r="F22" s="297">
        <v>1</v>
      </c>
      <c r="G22" s="297">
        <v>0</v>
      </c>
      <c r="H22" s="671">
        <v>35.941099999999999</v>
      </c>
      <c r="I22" s="671">
        <v>31.462</v>
      </c>
      <c r="J22" s="517"/>
      <c r="K22" s="517"/>
      <c r="L22" s="322">
        <f>E22*((F22*H22)+(G22*I22))</f>
        <v>35.941099999999999</v>
      </c>
      <c r="M22" s="22"/>
      <c r="N22" s="22"/>
      <c r="O22" s="498" t="s">
        <v>684</v>
      </c>
      <c r="P22" s="462"/>
      <c r="Q22" s="462"/>
      <c r="R22" s="462"/>
      <c r="S22" s="462"/>
      <c r="T22" s="462"/>
      <c r="U22" s="462"/>
      <c r="V22" s="462"/>
      <c r="W22" s="462"/>
      <c r="X22" s="462"/>
      <c r="Y22" s="463"/>
      <c r="Z22" s="500">
        <f>Z21+Z18</f>
        <v>0</v>
      </c>
      <c r="AA22" s="510"/>
    </row>
    <row r="23" spans="1:27" ht="15.75" thickBot="1" x14ac:dyDescent="0.3">
      <c r="A23" s="525"/>
      <c r="B23" s="294" t="s">
        <v>672</v>
      </c>
      <c r="C23" s="298" t="s">
        <v>673</v>
      </c>
      <c r="D23" s="294" t="s">
        <v>119</v>
      </c>
      <c r="E23" s="296">
        <v>1</v>
      </c>
      <c r="F23" s="297">
        <v>1</v>
      </c>
      <c r="G23" s="297">
        <v>0</v>
      </c>
      <c r="H23" s="676">
        <v>8.3816000000000006</v>
      </c>
      <c r="I23" s="676">
        <v>1.9676</v>
      </c>
      <c r="J23" s="517"/>
      <c r="K23" s="517"/>
      <c r="L23" s="322">
        <f>E23*((F23*H23)+(G23*I23))</f>
        <v>8.3816000000000006</v>
      </c>
      <c r="M23" s="22"/>
      <c r="N23" s="22"/>
      <c r="O23" s="502" t="s">
        <v>687</v>
      </c>
      <c r="P23" s="503"/>
      <c r="Q23" s="503"/>
      <c r="R23" s="503"/>
      <c r="S23" s="503"/>
      <c r="T23" s="503"/>
      <c r="U23" s="503"/>
      <c r="V23" s="503"/>
      <c r="W23" s="503"/>
      <c r="X23" s="503"/>
      <c r="Y23" s="504"/>
      <c r="Z23" s="505">
        <f>Z22/7.47</f>
        <v>0</v>
      </c>
      <c r="AA23" s="506"/>
    </row>
    <row r="24" spans="1:27" x14ac:dyDescent="0.25">
      <c r="A24" s="520" t="s">
        <v>674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2"/>
      <c r="L24" s="326">
        <f>SUM(L22:L23)</f>
        <v>44.322699999999998</v>
      </c>
      <c r="M24" s="22"/>
      <c r="N24" s="22"/>
      <c r="O24" s="305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306"/>
    </row>
    <row r="25" spans="1:27" ht="15.75" thickBot="1" x14ac:dyDescent="0.3">
      <c r="A25" s="523" t="s">
        <v>421</v>
      </c>
      <c r="B25" s="294" t="s">
        <v>682</v>
      </c>
      <c r="C25" s="298" t="s">
        <v>683</v>
      </c>
      <c r="D25" s="294" t="s">
        <v>119</v>
      </c>
      <c r="E25" s="296">
        <v>1</v>
      </c>
      <c r="F25" s="298"/>
      <c r="G25" s="298"/>
      <c r="H25" s="298"/>
      <c r="I25" s="298"/>
      <c r="J25" s="669">
        <v>14.928599999999999</v>
      </c>
      <c r="K25" s="670"/>
      <c r="L25" s="322">
        <f>E25*J25</f>
        <v>14.928599999999999</v>
      </c>
      <c r="M25" s="22"/>
      <c r="N25" s="22"/>
      <c r="O25" s="305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306"/>
    </row>
    <row r="26" spans="1:27" ht="15.75" thickBot="1" x14ac:dyDescent="0.3">
      <c r="A26" s="524"/>
      <c r="B26" s="294" t="s">
        <v>704</v>
      </c>
      <c r="C26" s="298" t="s">
        <v>705</v>
      </c>
      <c r="D26" s="294" t="s">
        <v>119</v>
      </c>
      <c r="E26" s="296">
        <v>1</v>
      </c>
      <c r="F26" s="298"/>
      <c r="G26" s="298"/>
      <c r="H26" s="298"/>
      <c r="I26" s="298"/>
      <c r="J26" s="667">
        <v>18.2408</v>
      </c>
      <c r="K26" s="667"/>
      <c r="L26" s="322">
        <f t="shared" ref="L26:L27" si="1">E26*J26</f>
        <v>18.2408</v>
      </c>
      <c r="M26" s="22"/>
      <c r="N26" s="22"/>
      <c r="O26" s="494"/>
      <c r="P26" s="330" t="s">
        <v>17</v>
      </c>
      <c r="Q26" s="496" t="s">
        <v>660</v>
      </c>
      <c r="R26" s="494" t="s">
        <v>654</v>
      </c>
      <c r="S26" s="494" t="s">
        <v>655</v>
      </c>
      <c r="T26" s="494" t="s">
        <v>656</v>
      </c>
      <c r="U26" s="494"/>
      <c r="V26" s="494" t="s">
        <v>657</v>
      </c>
      <c r="W26" s="494"/>
      <c r="X26" s="494" t="s">
        <v>658</v>
      </c>
      <c r="Y26" s="494"/>
      <c r="Z26" s="494" t="s">
        <v>659</v>
      </c>
      <c r="AA26" s="494"/>
    </row>
    <row r="27" spans="1:27" x14ac:dyDescent="0.25">
      <c r="A27" s="525"/>
      <c r="B27" s="294" t="s">
        <v>677</v>
      </c>
      <c r="C27" s="298" t="s">
        <v>678</v>
      </c>
      <c r="D27" s="294" t="s">
        <v>119</v>
      </c>
      <c r="E27" s="296">
        <v>1</v>
      </c>
      <c r="F27" s="298"/>
      <c r="G27" s="298"/>
      <c r="H27" s="298"/>
      <c r="I27" s="298"/>
      <c r="J27" s="669">
        <v>13.818</v>
      </c>
      <c r="K27" s="670"/>
      <c r="L27" s="322">
        <f t="shared" si="1"/>
        <v>13.818</v>
      </c>
      <c r="M27" s="22"/>
      <c r="N27" s="22"/>
      <c r="O27" s="495"/>
      <c r="P27" s="187">
        <v>5914655</v>
      </c>
      <c r="Q27" s="497"/>
      <c r="R27" s="495"/>
      <c r="S27" s="495"/>
      <c r="T27" s="330" t="s">
        <v>661</v>
      </c>
      <c r="U27" s="330" t="s">
        <v>662</v>
      </c>
      <c r="V27" s="330" t="s">
        <v>661</v>
      </c>
      <c r="W27" s="330" t="s">
        <v>662</v>
      </c>
      <c r="X27" s="495"/>
      <c r="Y27" s="495"/>
      <c r="Z27" s="495"/>
      <c r="AA27" s="495"/>
    </row>
    <row r="28" spans="1:27" x14ac:dyDescent="0.25">
      <c r="A28" s="520" t="s">
        <v>681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2"/>
      <c r="L28" s="326">
        <f>SUM(L25:L27)</f>
        <v>46.987399999999994</v>
      </c>
      <c r="M28" s="22"/>
      <c r="N28" s="22"/>
      <c r="O28" s="487" t="s">
        <v>663</v>
      </c>
      <c r="P28" s="320" t="s">
        <v>666</v>
      </c>
      <c r="Q28" s="188" t="s">
        <v>667</v>
      </c>
      <c r="R28" s="320" t="s">
        <v>119</v>
      </c>
      <c r="S28" s="320">
        <v>1</v>
      </c>
      <c r="T28" s="189">
        <v>1</v>
      </c>
      <c r="U28" s="189">
        <v>0</v>
      </c>
      <c r="V28" s="671"/>
      <c r="W28" s="671"/>
      <c r="X28" s="490"/>
      <c r="Y28" s="491"/>
      <c r="Z28" s="492">
        <f>S28*((T28*V28)+(U28*W28))</f>
        <v>0</v>
      </c>
      <c r="AA28" s="493"/>
    </row>
    <row r="29" spans="1:27" x14ac:dyDescent="0.25">
      <c r="A29" s="520" t="s">
        <v>684</v>
      </c>
      <c r="B29" s="526"/>
      <c r="C29" s="526"/>
      <c r="D29" s="526"/>
      <c r="E29" s="526"/>
      <c r="F29" s="526"/>
      <c r="G29" s="526"/>
      <c r="H29" s="526"/>
      <c r="I29" s="526"/>
      <c r="J29" s="526"/>
      <c r="K29" s="527"/>
      <c r="L29" s="326">
        <f>L28+L24</f>
        <v>91.310099999999991</v>
      </c>
      <c r="M29" s="22"/>
      <c r="N29" s="22"/>
      <c r="O29" s="489"/>
      <c r="P29" s="320"/>
      <c r="Q29" s="190"/>
      <c r="R29" s="320"/>
      <c r="S29" s="320"/>
      <c r="T29" s="189"/>
      <c r="U29" s="189"/>
      <c r="V29" s="320"/>
      <c r="W29" s="320"/>
      <c r="X29" s="490"/>
      <c r="Y29" s="491"/>
      <c r="Z29" s="492">
        <f>S29*((T29*V29)+(U29*W29))</f>
        <v>0</v>
      </c>
      <c r="AA29" s="493"/>
    </row>
    <row r="30" spans="1:27" x14ac:dyDescent="0.25">
      <c r="A30" s="520" t="s">
        <v>687</v>
      </c>
      <c r="B30" s="526"/>
      <c r="C30" s="526"/>
      <c r="D30" s="526"/>
      <c r="E30" s="526"/>
      <c r="F30" s="526"/>
      <c r="G30" s="526"/>
      <c r="H30" s="526"/>
      <c r="I30" s="526"/>
      <c r="J30" s="526"/>
      <c r="K30" s="527"/>
      <c r="L30" s="328">
        <f>L29/9.96</f>
        <v>9.1676807228915642</v>
      </c>
      <c r="M30" s="22"/>
      <c r="N30" s="22"/>
      <c r="O30" s="498" t="s">
        <v>674</v>
      </c>
      <c r="P30" s="499"/>
      <c r="Q30" s="499"/>
      <c r="R30" s="499"/>
      <c r="S30" s="499"/>
      <c r="T30" s="499"/>
      <c r="U30" s="499"/>
      <c r="V30" s="499"/>
      <c r="W30" s="499"/>
      <c r="X30" s="499"/>
      <c r="Y30" s="491"/>
      <c r="Z30" s="500">
        <f>SUM(Z28:AA29)</f>
        <v>0</v>
      </c>
      <c r="AA30" s="501"/>
    </row>
    <row r="31" spans="1:27" x14ac:dyDescent="0.25">
      <c r="A31" s="299" t="s">
        <v>692</v>
      </c>
      <c r="B31" s="294" t="s">
        <v>706</v>
      </c>
      <c r="C31" s="298" t="s">
        <v>707</v>
      </c>
      <c r="D31" s="294" t="s">
        <v>118</v>
      </c>
      <c r="E31" s="294">
        <v>8.4500000000000006E-2</v>
      </c>
      <c r="F31" s="298"/>
      <c r="G31" s="298"/>
      <c r="H31" s="298"/>
      <c r="I31" s="298"/>
      <c r="J31" s="667">
        <v>38.262</v>
      </c>
      <c r="K31" s="667"/>
      <c r="L31" s="322">
        <f>E31*J31</f>
        <v>3.2331390000000004</v>
      </c>
      <c r="M31" s="22"/>
      <c r="N31" s="22"/>
      <c r="O31" s="487" t="s">
        <v>421</v>
      </c>
      <c r="P31" s="320" t="s">
        <v>677</v>
      </c>
      <c r="Q31" s="188" t="s">
        <v>678</v>
      </c>
      <c r="R31" s="320" t="s">
        <v>119</v>
      </c>
      <c r="S31" s="320">
        <v>6</v>
      </c>
      <c r="T31" s="189"/>
      <c r="U31" s="189"/>
      <c r="V31" s="320"/>
      <c r="W31" s="320"/>
      <c r="X31" s="669"/>
      <c r="Y31" s="670"/>
      <c r="Z31" s="492">
        <f>S31*X31</f>
        <v>0</v>
      </c>
      <c r="AA31" s="493"/>
    </row>
    <row r="32" spans="1:27" x14ac:dyDescent="0.25">
      <c r="A32" s="520" t="s">
        <v>699</v>
      </c>
      <c r="B32" s="521"/>
      <c r="C32" s="521"/>
      <c r="D32" s="521"/>
      <c r="E32" s="521"/>
      <c r="F32" s="521"/>
      <c r="G32" s="521"/>
      <c r="H32" s="521"/>
      <c r="I32" s="521"/>
      <c r="J32" s="521"/>
      <c r="K32" s="522"/>
      <c r="L32" s="326">
        <f>SUM(L31)</f>
        <v>3.2331390000000004</v>
      </c>
      <c r="M32" s="22"/>
      <c r="N32" s="22"/>
      <c r="O32" s="489"/>
      <c r="P32" s="320"/>
      <c r="Q32" s="188"/>
      <c r="R32" s="320"/>
      <c r="S32" s="320"/>
      <c r="T32" s="189"/>
      <c r="U32" s="189"/>
      <c r="V32" s="320"/>
      <c r="W32" s="320"/>
      <c r="X32" s="490"/>
      <c r="Y32" s="491"/>
      <c r="Z32" s="492"/>
      <c r="AA32" s="493"/>
    </row>
    <row r="33" spans="1:27" x14ac:dyDescent="0.25">
      <c r="A33" s="299" t="s">
        <v>708</v>
      </c>
      <c r="B33" s="294" t="s">
        <v>706</v>
      </c>
      <c r="C33" s="298" t="s">
        <v>709</v>
      </c>
      <c r="D33" s="294" t="s">
        <v>710</v>
      </c>
      <c r="E33" s="294">
        <v>8.0000000000000007E-5</v>
      </c>
      <c r="F33" s="298"/>
      <c r="G33" s="298"/>
      <c r="H33" s="298"/>
      <c r="I33" s="298"/>
      <c r="J33" s="538">
        <f>Z35</f>
        <v>0</v>
      </c>
      <c r="K33" s="517"/>
      <c r="L33" s="322">
        <f>E33*J33</f>
        <v>0</v>
      </c>
      <c r="M33" s="22"/>
      <c r="N33" s="22"/>
      <c r="O33" s="498" t="s">
        <v>681</v>
      </c>
      <c r="P33" s="499"/>
      <c r="Q33" s="499"/>
      <c r="R33" s="499"/>
      <c r="S33" s="499"/>
      <c r="T33" s="499"/>
      <c r="U33" s="499"/>
      <c r="V33" s="499"/>
      <c r="W33" s="499"/>
      <c r="X33" s="499"/>
      <c r="Y33" s="491"/>
      <c r="Z33" s="500">
        <f>SUM(Z31:AA32)</f>
        <v>0</v>
      </c>
      <c r="AA33" s="501"/>
    </row>
    <row r="34" spans="1:27" ht="15.75" thickBot="1" x14ac:dyDescent="0.3">
      <c r="A34" s="539" t="s">
        <v>711</v>
      </c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325">
        <f>L33+L32+L30</f>
        <v>12.400819722891566</v>
      </c>
      <c r="M34" s="22"/>
      <c r="N34" s="22"/>
      <c r="O34" s="498" t="s">
        <v>684</v>
      </c>
      <c r="P34" s="462"/>
      <c r="Q34" s="462"/>
      <c r="R34" s="462"/>
      <c r="S34" s="462"/>
      <c r="T34" s="462"/>
      <c r="U34" s="462"/>
      <c r="V34" s="462"/>
      <c r="W34" s="462"/>
      <c r="X34" s="462"/>
      <c r="Y34" s="463"/>
      <c r="Z34" s="500">
        <f>Z33+Z30</f>
        <v>0</v>
      </c>
      <c r="AA34" s="510"/>
    </row>
    <row r="35" spans="1:27" ht="15.75" thickBot="1" x14ac:dyDescent="0.3">
      <c r="A35" s="534" t="s">
        <v>708</v>
      </c>
      <c r="B35" s="194" t="s">
        <v>693</v>
      </c>
      <c r="C35" s="191" t="s">
        <v>712</v>
      </c>
      <c r="D35" s="194" t="s">
        <v>710</v>
      </c>
      <c r="E35" s="194">
        <v>1.272E-2</v>
      </c>
      <c r="F35" s="191"/>
      <c r="G35" s="191"/>
      <c r="H35" s="191"/>
      <c r="I35" s="191"/>
      <c r="J35" s="536">
        <f>Z11</f>
        <v>0</v>
      </c>
      <c r="K35" s="514"/>
      <c r="L35" s="316">
        <f>E35*J35</f>
        <v>0</v>
      </c>
      <c r="M35" s="22"/>
      <c r="N35" s="22"/>
      <c r="O35" s="502" t="s">
        <v>687</v>
      </c>
      <c r="P35" s="503"/>
      <c r="Q35" s="503"/>
      <c r="R35" s="503"/>
      <c r="S35" s="503"/>
      <c r="T35" s="503"/>
      <c r="U35" s="503"/>
      <c r="V35" s="503"/>
      <c r="W35" s="503"/>
      <c r="X35" s="503"/>
      <c r="Y35" s="504"/>
      <c r="Z35" s="505">
        <f>Z34/11.92</f>
        <v>0</v>
      </c>
      <c r="AA35" s="506"/>
    </row>
    <row r="36" spans="1:27" ht="15.75" thickBot="1" x14ac:dyDescent="0.3">
      <c r="A36" s="535"/>
      <c r="B36" s="195" t="s">
        <v>695</v>
      </c>
      <c r="C36" s="31" t="s">
        <v>713</v>
      </c>
      <c r="D36" s="195" t="s">
        <v>710</v>
      </c>
      <c r="E36" s="195">
        <v>5.4000000000000001E-4</v>
      </c>
      <c r="F36" s="31"/>
      <c r="G36" s="31"/>
      <c r="H36" s="31"/>
      <c r="I36" s="31"/>
      <c r="J36" s="537">
        <f>Z23</f>
        <v>0</v>
      </c>
      <c r="K36" s="492"/>
      <c r="L36" s="320">
        <f t="shared" ref="L36:L37" si="2">E36*J36</f>
        <v>0</v>
      </c>
      <c r="M36" s="22"/>
      <c r="N36" s="22"/>
      <c r="O36" s="305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306"/>
    </row>
    <row r="37" spans="1:27" ht="15.75" thickBot="1" x14ac:dyDescent="0.3">
      <c r="A37" s="535"/>
      <c r="B37" s="195" t="s">
        <v>697</v>
      </c>
      <c r="C37" s="31" t="s">
        <v>714</v>
      </c>
      <c r="D37" s="195" t="s">
        <v>710</v>
      </c>
      <c r="E37" s="195">
        <v>1.6000000000000001E-4</v>
      </c>
      <c r="F37" s="31"/>
      <c r="G37" s="31"/>
      <c r="H37" s="31"/>
      <c r="I37" s="31"/>
      <c r="J37" s="537">
        <f>Z23</f>
        <v>0</v>
      </c>
      <c r="K37" s="492"/>
      <c r="L37" s="320">
        <f t="shared" si="2"/>
        <v>0</v>
      </c>
      <c r="M37" s="22"/>
      <c r="N37" s="22"/>
      <c r="O37" s="494"/>
      <c r="P37" s="330" t="s">
        <v>17</v>
      </c>
      <c r="Q37" s="496" t="s">
        <v>730</v>
      </c>
      <c r="R37" s="494" t="s">
        <v>654</v>
      </c>
      <c r="S37" s="494" t="s">
        <v>655</v>
      </c>
      <c r="T37" s="494" t="s">
        <v>656</v>
      </c>
      <c r="U37" s="494"/>
      <c r="V37" s="494" t="s">
        <v>657</v>
      </c>
      <c r="W37" s="494"/>
      <c r="X37" s="494" t="s">
        <v>658</v>
      </c>
      <c r="Y37" s="494"/>
      <c r="Z37" s="494" t="s">
        <v>659</v>
      </c>
      <c r="AA37" s="494"/>
    </row>
    <row r="38" spans="1:27" ht="15.75" thickBot="1" x14ac:dyDescent="0.3">
      <c r="A38" s="502" t="s">
        <v>715</v>
      </c>
      <c r="B38" s="515"/>
      <c r="C38" s="515"/>
      <c r="D38" s="515"/>
      <c r="E38" s="515"/>
      <c r="F38" s="515"/>
      <c r="G38" s="515"/>
      <c r="H38" s="515"/>
      <c r="I38" s="515"/>
      <c r="J38" s="515"/>
      <c r="K38" s="516"/>
      <c r="L38" s="312">
        <f>SUM(L35:L37)</f>
        <v>0</v>
      </c>
      <c r="M38" s="22"/>
      <c r="N38" s="22"/>
      <c r="O38" s="495"/>
      <c r="P38" s="187">
        <v>5915476</v>
      </c>
      <c r="Q38" s="602"/>
      <c r="R38" s="495"/>
      <c r="S38" s="495"/>
      <c r="T38" s="330" t="s">
        <v>661</v>
      </c>
      <c r="U38" s="330" t="s">
        <v>662</v>
      </c>
      <c r="V38" s="330" t="s">
        <v>661</v>
      </c>
      <c r="W38" s="330" t="s">
        <v>662</v>
      </c>
      <c r="X38" s="495"/>
      <c r="Y38" s="495"/>
      <c r="Z38" s="495"/>
      <c r="AA38" s="495"/>
    </row>
    <row r="39" spans="1:27" ht="15.75" thickBot="1" x14ac:dyDescent="0.3">
      <c r="A39" s="531" t="s">
        <v>716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3"/>
      <c r="L39" s="314">
        <f>L38+L20+L16+L21</f>
        <v>256.64435670964156</v>
      </c>
      <c r="M39" s="22"/>
      <c r="N39" s="22"/>
      <c r="O39" s="487" t="s">
        <v>663</v>
      </c>
      <c r="P39" s="320" t="s">
        <v>731</v>
      </c>
      <c r="Q39" s="188" t="s">
        <v>732</v>
      </c>
      <c r="R39" s="320" t="s">
        <v>119</v>
      </c>
      <c r="S39" s="320">
        <v>1</v>
      </c>
      <c r="T39" s="189">
        <v>1</v>
      </c>
      <c r="U39" s="189">
        <v>0</v>
      </c>
      <c r="V39" s="674"/>
      <c r="W39" s="674"/>
      <c r="X39" s="490"/>
      <c r="Y39" s="491"/>
      <c r="Z39" s="492">
        <f>S39*((T39*V39)+(U39*W39))</f>
        <v>0</v>
      </c>
      <c r="AA39" s="493"/>
    </row>
    <row r="40" spans="1:27" x14ac:dyDescent="0.25">
      <c r="O40" s="489"/>
      <c r="P40" s="320"/>
      <c r="Q40" s="190"/>
      <c r="R40" s="320"/>
      <c r="S40" s="320"/>
      <c r="T40" s="189"/>
      <c r="U40" s="189"/>
      <c r="V40" s="320"/>
      <c r="W40" s="320"/>
      <c r="X40" s="490"/>
      <c r="Y40" s="491"/>
      <c r="Z40" s="492">
        <f>S40*((T40*V40)+(U40*W40))</f>
        <v>0</v>
      </c>
      <c r="AA40" s="493"/>
    </row>
    <row r="41" spans="1:27" x14ac:dyDescent="0.25">
      <c r="A41" s="22"/>
      <c r="B41" s="311"/>
      <c r="C41" s="22"/>
      <c r="D41" s="22"/>
      <c r="E41" s="311"/>
      <c r="F41" s="22"/>
      <c r="G41" s="22"/>
      <c r="H41" s="22"/>
      <c r="I41" s="22"/>
      <c r="J41" s="22"/>
      <c r="K41" s="22"/>
      <c r="L41" s="22"/>
      <c r="O41" s="498" t="s">
        <v>674</v>
      </c>
      <c r="P41" s="499"/>
      <c r="Q41" s="499"/>
      <c r="R41" s="499"/>
      <c r="S41" s="499"/>
      <c r="T41" s="499"/>
      <c r="U41" s="499"/>
      <c r="V41" s="499"/>
      <c r="W41" s="499"/>
      <c r="X41" s="499"/>
      <c r="Y41" s="491"/>
      <c r="Z41" s="500">
        <f>SUM(Z39:AA40)</f>
        <v>0</v>
      </c>
      <c r="AA41" s="501"/>
    </row>
    <row r="42" spans="1:27" ht="15.75" customHeight="1" thickBot="1" x14ac:dyDescent="0.3">
      <c r="O42" s="609"/>
      <c r="P42" s="320" t="s">
        <v>677</v>
      </c>
      <c r="Q42" s="188" t="s">
        <v>678</v>
      </c>
      <c r="R42" s="320" t="s">
        <v>119</v>
      </c>
      <c r="S42" s="320">
        <v>10</v>
      </c>
      <c r="T42" s="189"/>
      <c r="U42" s="189"/>
      <c r="V42" s="320"/>
      <c r="W42" s="320"/>
      <c r="X42" s="669"/>
      <c r="Y42" s="670"/>
      <c r="Z42" s="492">
        <f>S42*X42</f>
        <v>0</v>
      </c>
      <c r="AA42" s="493"/>
    </row>
    <row r="43" spans="1:27" ht="15.75" thickBot="1" x14ac:dyDescent="0.3">
      <c r="A43" s="494" t="s">
        <v>349</v>
      </c>
      <c r="B43" s="330" t="s">
        <v>17</v>
      </c>
      <c r="C43" s="496" t="s">
        <v>738</v>
      </c>
      <c r="D43" s="494" t="s">
        <v>654</v>
      </c>
      <c r="E43" s="494" t="s">
        <v>655</v>
      </c>
      <c r="F43" s="494" t="s">
        <v>656</v>
      </c>
      <c r="G43" s="494"/>
      <c r="H43" s="494" t="s">
        <v>657</v>
      </c>
      <c r="I43" s="494"/>
      <c r="J43" s="494" t="s">
        <v>658</v>
      </c>
      <c r="K43" s="494"/>
      <c r="L43" s="494" t="s">
        <v>659</v>
      </c>
      <c r="O43" s="610"/>
      <c r="P43" s="320"/>
      <c r="Q43" s="188"/>
      <c r="R43" s="320"/>
      <c r="S43" s="320"/>
      <c r="T43" s="189"/>
      <c r="U43" s="189"/>
      <c r="V43" s="320"/>
      <c r="W43" s="320"/>
      <c r="X43" s="490"/>
      <c r="Y43" s="491"/>
      <c r="Z43" s="492"/>
      <c r="AA43" s="493"/>
    </row>
    <row r="44" spans="1:27" x14ac:dyDescent="0.25">
      <c r="A44" s="495"/>
      <c r="B44" s="187">
        <v>5213852</v>
      </c>
      <c r="C44" s="497"/>
      <c r="D44" s="495"/>
      <c r="E44" s="495"/>
      <c r="F44" s="330" t="s">
        <v>661</v>
      </c>
      <c r="G44" s="330" t="s">
        <v>662</v>
      </c>
      <c r="H44" s="330" t="s">
        <v>661</v>
      </c>
      <c r="I44" s="330" t="s">
        <v>662</v>
      </c>
      <c r="J44" s="495"/>
      <c r="K44" s="495"/>
      <c r="L44" s="495"/>
      <c r="O44" s="498" t="s">
        <v>681</v>
      </c>
      <c r="P44" s="499"/>
      <c r="Q44" s="499"/>
      <c r="R44" s="499"/>
      <c r="S44" s="499"/>
      <c r="T44" s="499"/>
      <c r="U44" s="499"/>
      <c r="V44" s="499"/>
      <c r="W44" s="499"/>
      <c r="X44" s="499"/>
      <c r="Y44" s="491"/>
      <c r="Z44" s="500">
        <f>SUM(Z42:AA43)</f>
        <v>0</v>
      </c>
      <c r="AA44" s="501"/>
    </row>
    <row r="45" spans="1:27" x14ac:dyDescent="0.25">
      <c r="A45" s="487" t="s">
        <v>663</v>
      </c>
      <c r="B45" s="320" t="s">
        <v>690</v>
      </c>
      <c r="C45" s="188" t="s">
        <v>739</v>
      </c>
      <c r="D45" s="320" t="s">
        <v>119</v>
      </c>
      <c r="E45" s="320">
        <v>1</v>
      </c>
      <c r="F45" s="189">
        <v>0.3</v>
      </c>
      <c r="G45" s="189">
        <v>0.7</v>
      </c>
      <c r="H45" s="671"/>
      <c r="I45" s="671"/>
      <c r="J45" s="490"/>
      <c r="K45" s="491"/>
      <c r="L45" s="631">
        <f>E45*((F45*H45)+(G45*I45))</f>
        <v>0</v>
      </c>
      <c r="O45" s="498" t="s">
        <v>684</v>
      </c>
      <c r="P45" s="462"/>
      <c r="Q45" s="462"/>
      <c r="R45" s="462"/>
      <c r="S45" s="462"/>
      <c r="T45" s="462"/>
      <c r="U45" s="462"/>
      <c r="V45" s="462"/>
      <c r="W45" s="462"/>
      <c r="X45" s="462"/>
      <c r="Y45" s="463"/>
      <c r="Z45" s="500">
        <f>Z44+Z41</f>
        <v>0</v>
      </c>
      <c r="AA45" s="510"/>
    </row>
    <row r="46" spans="1:27" ht="15.75" thickBot="1" x14ac:dyDescent="0.3">
      <c r="A46" s="488"/>
      <c r="B46" s="320"/>
      <c r="C46" s="188"/>
      <c r="D46" s="320"/>
      <c r="E46" s="320"/>
      <c r="F46" s="189"/>
      <c r="G46" s="189"/>
      <c r="H46" s="320"/>
      <c r="I46" s="320"/>
      <c r="J46" s="490"/>
      <c r="K46" s="491"/>
      <c r="L46" s="631">
        <f>E46*((F46*H46)+(G46*I46))</f>
        <v>0</v>
      </c>
      <c r="O46" s="502" t="s">
        <v>687</v>
      </c>
      <c r="P46" s="503"/>
      <c r="Q46" s="503"/>
      <c r="R46" s="503"/>
      <c r="S46" s="503"/>
      <c r="T46" s="503"/>
      <c r="U46" s="503"/>
      <c r="V46" s="503"/>
      <c r="W46" s="503"/>
      <c r="X46" s="503"/>
      <c r="Y46" s="504"/>
      <c r="Z46" s="505">
        <f>Z45/6.04</f>
        <v>0</v>
      </c>
      <c r="AA46" s="506"/>
    </row>
    <row r="47" spans="1:27" x14ac:dyDescent="0.25">
      <c r="A47" s="488"/>
      <c r="B47" s="320"/>
      <c r="C47" s="188"/>
      <c r="D47" s="320"/>
      <c r="E47" s="320"/>
      <c r="F47" s="189"/>
      <c r="G47" s="189"/>
      <c r="H47" s="320"/>
      <c r="I47" s="320"/>
      <c r="J47" s="490"/>
      <c r="K47" s="491"/>
      <c r="L47" s="631">
        <f>E47*((F47*H47)+(G47*I47))</f>
        <v>0</v>
      </c>
      <c r="O47" s="677"/>
      <c r="P47" s="611"/>
      <c r="Q47" s="611"/>
      <c r="R47" s="611"/>
      <c r="S47" s="611"/>
      <c r="T47" s="611"/>
      <c r="U47" s="611"/>
      <c r="V47" s="611"/>
      <c r="W47" s="611"/>
      <c r="X47" s="611"/>
      <c r="Y47" s="611"/>
      <c r="Z47" s="612"/>
      <c r="AA47" s="678"/>
    </row>
    <row r="48" spans="1:27" x14ac:dyDescent="0.25">
      <c r="A48" s="488"/>
      <c r="B48" s="320"/>
      <c r="C48" s="188"/>
      <c r="D48" s="320"/>
      <c r="E48" s="320"/>
      <c r="F48" s="189"/>
      <c r="G48" s="189"/>
      <c r="H48" s="320"/>
      <c r="I48" s="320"/>
      <c r="J48" s="490"/>
      <c r="K48" s="491"/>
      <c r="L48" s="631">
        <f>E48*((F48*H48)+(G48*I48))</f>
        <v>0</v>
      </c>
      <c r="O48" s="677"/>
      <c r="P48" s="611"/>
      <c r="Q48" s="611"/>
      <c r="R48" s="611"/>
      <c r="S48" s="611"/>
      <c r="T48" s="611"/>
      <c r="U48" s="611"/>
      <c r="V48" s="611"/>
      <c r="W48" s="611"/>
      <c r="X48" s="611"/>
      <c r="Y48" s="611"/>
      <c r="Z48" s="612"/>
      <c r="AA48" s="678"/>
    </row>
    <row r="49" spans="1:27" ht="15.75" thickBot="1" x14ac:dyDescent="0.3">
      <c r="A49" s="489"/>
      <c r="B49" s="320"/>
      <c r="C49" s="188"/>
      <c r="D49" s="320"/>
      <c r="E49" s="320"/>
      <c r="F49" s="189"/>
      <c r="G49" s="189"/>
      <c r="H49" s="320"/>
      <c r="I49" s="320"/>
      <c r="J49" s="490"/>
      <c r="K49" s="491"/>
      <c r="L49" s="631">
        <f>E49*((F49*H49)+(G49*I49))</f>
        <v>0</v>
      </c>
      <c r="O49" s="305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306"/>
    </row>
    <row r="50" spans="1:27" ht="15.75" thickBot="1" x14ac:dyDescent="0.3">
      <c r="A50" s="498" t="s">
        <v>674</v>
      </c>
      <c r="B50" s="499"/>
      <c r="C50" s="499"/>
      <c r="D50" s="499"/>
      <c r="E50" s="499"/>
      <c r="F50" s="499"/>
      <c r="G50" s="499"/>
      <c r="H50" s="499"/>
      <c r="I50" s="499"/>
      <c r="J50" s="499"/>
      <c r="K50" s="491"/>
      <c r="L50" s="324">
        <f>SUM(L45:L49)</f>
        <v>0</v>
      </c>
      <c r="O50" s="494"/>
      <c r="P50" s="330" t="s">
        <v>17</v>
      </c>
      <c r="Q50" s="496" t="s">
        <v>733</v>
      </c>
      <c r="R50" s="494" t="s">
        <v>654</v>
      </c>
      <c r="S50" s="494" t="s">
        <v>655</v>
      </c>
      <c r="T50" s="494" t="s">
        <v>656</v>
      </c>
      <c r="U50" s="494"/>
      <c r="V50" s="494" t="s">
        <v>657</v>
      </c>
      <c r="W50" s="494"/>
      <c r="X50" s="494" t="s">
        <v>658</v>
      </c>
      <c r="Y50" s="494"/>
      <c r="Z50" s="494" t="s">
        <v>659</v>
      </c>
      <c r="AA50" s="494"/>
    </row>
    <row r="51" spans="1:27" x14ac:dyDescent="0.25">
      <c r="A51" s="507" t="s">
        <v>421</v>
      </c>
      <c r="B51" s="320" t="s">
        <v>688</v>
      </c>
      <c r="C51" s="188" t="s">
        <v>689</v>
      </c>
      <c r="D51" s="320" t="s">
        <v>119</v>
      </c>
      <c r="E51" s="189">
        <v>1</v>
      </c>
      <c r="F51" s="320"/>
      <c r="G51" s="320"/>
      <c r="H51" s="320"/>
      <c r="I51" s="320"/>
      <c r="J51" s="669"/>
      <c r="K51" s="670"/>
      <c r="L51" s="631">
        <f>E51*J51</f>
        <v>0</v>
      </c>
      <c r="O51" s="495"/>
      <c r="P51" s="187">
        <v>5914647</v>
      </c>
      <c r="Q51" s="602"/>
      <c r="R51" s="495"/>
      <c r="S51" s="495"/>
      <c r="T51" s="330" t="s">
        <v>661</v>
      </c>
      <c r="U51" s="330" t="s">
        <v>662</v>
      </c>
      <c r="V51" s="330" t="s">
        <v>661</v>
      </c>
      <c r="W51" s="330" t="s">
        <v>662</v>
      </c>
      <c r="X51" s="495"/>
      <c r="Y51" s="495"/>
      <c r="Z51" s="495"/>
      <c r="AA51" s="495"/>
    </row>
    <row r="52" spans="1:27" x14ac:dyDescent="0.25">
      <c r="A52" s="508"/>
      <c r="B52" s="320" t="s">
        <v>677</v>
      </c>
      <c r="C52" s="188" t="s">
        <v>678</v>
      </c>
      <c r="D52" s="320" t="s">
        <v>119</v>
      </c>
      <c r="E52" s="189">
        <v>1</v>
      </c>
      <c r="F52" s="320"/>
      <c r="G52" s="320"/>
      <c r="H52" s="320"/>
      <c r="I52" s="320"/>
      <c r="J52" s="669"/>
      <c r="K52" s="670"/>
      <c r="L52" s="631">
        <f>E52*J52</f>
        <v>0</v>
      </c>
      <c r="O52" s="487" t="s">
        <v>663</v>
      </c>
      <c r="P52" s="320" t="s">
        <v>734</v>
      </c>
      <c r="Q52" s="188" t="s">
        <v>735</v>
      </c>
      <c r="R52" s="320" t="s">
        <v>119</v>
      </c>
      <c r="S52" s="320">
        <v>3</v>
      </c>
      <c r="T52" s="189">
        <v>0.82</v>
      </c>
      <c r="U52" s="189">
        <v>0.18</v>
      </c>
      <c r="V52" s="675"/>
      <c r="W52" s="675"/>
      <c r="X52" s="490"/>
      <c r="Y52" s="491"/>
      <c r="Z52" s="492">
        <f>S52*((T52*V52)+(U52*W52))</f>
        <v>0</v>
      </c>
      <c r="AA52" s="493"/>
    </row>
    <row r="53" spans="1:27" x14ac:dyDescent="0.25">
      <c r="A53" s="508"/>
      <c r="B53" s="320"/>
      <c r="C53" s="188"/>
      <c r="D53" s="320"/>
      <c r="E53" s="189"/>
      <c r="F53" s="320"/>
      <c r="G53" s="320"/>
      <c r="H53" s="320"/>
      <c r="I53" s="320"/>
      <c r="J53" s="490"/>
      <c r="K53" s="491"/>
      <c r="L53" s="631">
        <f>E53*J53</f>
        <v>0</v>
      </c>
      <c r="O53" s="489"/>
      <c r="P53" s="320"/>
      <c r="Q53" s="190"/>
      <c r="R53" s="320"/>
      <c r="S53" s="320"/>
      <c r="T53" s="189"/>
      <c r="U53" s="189"/>
      <c r="V53" s="320"/>
      <c r="W53" s="320"/>
      <c r="X53" s="490"/>
      <c r="Y53" s="491"/>
      <c r="Z53" s="492">
        <f>S53*((T53*V53)+(U53*W53))</f>
        <v>0</v>
      </c>
      <c r="AA53" s="493"/>
    </row>
    <row r="54" spans="1:27" x14ac:dyDescent="0.25">
      <c r="A54" s="509"/>
      <c r="B54" s="320"/>
      <c r="C54" s="188"/>
      <c r="D54" s="320"/>
      <c r="E54" s="189"/>
      <c r="F54" s="320"/>
      <c r="G54" s="320"/>
      <c r="H54" s="320"/>
      <c r="I54" s="320"/>
      <c r="J54" s="490"/>
      <c r="K54" s="491"/>
      <c r="L54" s="631">
        <f>E54*J54</f>
        <v>0</v>
      </c>
      <c r="O54" s="498" t="s">
        <v>674</v>
      </c>
      <c r="P54" s="499"/>
      <c r="Q54" s="499"/>
      <c r="R54" s="499"/>
      <c r="S54" s="499"/>
      <c r="T54" s="499"/>
      <c r="U54" s="499"/>
      <c r="V54" s="499"/>
      <c r="W54" s="499"/>
      <c r="X54" s="499"/>
      <c r="Y54" s="491"/>
      <c r="Z54" s="500">
        <f>SUM(Z52:AA53)</f>
        <v>0</v>
      </c>
      <c r="AA54" s="501"/>
    </row>
    <row r="55" spans="1:27" x14ac:dyDescent="0.25">
      <c r="A55" s="498" t="s">
        <v>681</v>
      </c>
      <c r="B55" s="499"/>
      <c r="C55" s="499"/>
      <c r="D55" s="499"/>
      <c r="E55" s="499"/>
      <c r="F55" s="499"/>
      <c r="G55" s="499"/>
      <c r="H55" s="499"/>
      <c r="I55" s="499"/>
      <c r="J55" s="499"/>
      <c r="K55" s="491"/>
      <c r="L55" s="324">
        <f>SUM(L51:L54)</f>
        <v>0</v>
      </c>
      <c r="O55" s="609"/>
      <c r="P55" s="320"/>
      <c r="Q55" s="188"/>
      <c r="R55" s="320"/>
      <c r="S55" s="320"/>
      <c r="T55" s="189"/>
      <c r="U55" s="189"/>
      <c r="V55" s="320"/>
      <c r="W55" s="320"/>
      <c r="X55" s="490"/>
      <c r="Y55" s="491"/>
      <c r="Z55" s="492">
        <f>S55*X55</f>
        <v>0</v>
      </c>
      <c r="AA55" s="493"/>
    </row>
    <row r="56" spans="1:27" x14ac:dyDescent="0.25">
      <c r="A56" s="498" t="s">
        <v>684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3"/>
      <c r="L56" s="324">
        <f>L55+L50</f>
        <v>0</v>
      </c>
      <c r="O56" s="610"/>
      <c r="P56" s="320"/>
      <c r="Q56" s="188"/>
      <c r="R56" s="320"/>
      <c r="S56" s="320"/>
      <c r="T56" s="189"/>
      <c r="U56" s="189"/>
      <c r="V56" s="320"/>
      <c r="W56" s="320"/>
      <c r="X56" s="490"/>
      <c r="Y56" s="491"/>
      <c r="Z56" s="492"/>
      <c r="AA56" s="493"/>
    </row>
    <row r="57" spans="1:27" ht="15.75" thickBot="1" x14ac:dyDescent="0.3">
      <c r="A57" s="502" t="s">
        <v>687</v>
      </c>
      <c r="B57" s="503"/>
      <c r="C57" s="503"/>
      <c r="D57" s="503"/>
      <c r="E57" s="503"/>
      <c r="F57" s="503"/>
      <c r="G57" s="503"/>
      <c r="H57" s="503"/>
      <c r="I57" s="503"/>
      <c r="J57" s="503"/>
      <c r="K57" s="504"/>
      <c r="L57" s="313">
        <f>L56/4.2</f>
        <v>0</v>
      </c>
      <c r="O57" s="498" t="s">
        <v>681</v>
      </c>
      <c r="P57" s="499"/>
      <c r="Q57" s="499"/>
      <c r="R57" s="499"/>
      <c r="S57" s="499"/>
      <c r="T57" s="499"/>
      <c r="U57" s="499"/>
      <c r="V57" s="499"/>
      <c r="W57" s="499"/>
      <c r="X57" s="499"/>
      <c r="Y57" s="491"/>
      <c r="Z57" s="500">
        <f>SUM(Z55:AA56)</f>
        <v>0</v>
      </c>
      <c r="AA57" s="501"/>
    </row>
    <row r="58" spans="1:27" ht="15.75" thickBot="1" x14ac:dyDescent="0.3">
      <c r="A58" s="511" t="s">
        <v>692</v>
      </c>
      <c r="B58" s="191" t="s">
        <v>740</v>
      </c>
      <c r="C58" s="191" t="s">
        <v>741</v>
      </c>
      <c r="D58" s="316" t="s">
        <v>118</v>
      </c>
      <c r="E58" s="191">
        <v>1.0581199999999999</v>
      </c>
      <c r="F58" s="191"/>
      <c r="G58" s="191"/>
      <c r="H58" s="191"/>
      <c r="I58" s="191"/>
      <c r="J58" s="672"/>
      <c r="K58" s="673"/>
      <c r="L58" s="632">
        <f>E58*J58</f>
        <v>0</v>
      </c>
      <c r="O58" s="498" t="s">
        <v>684</v>
      </c>
      <c r="P58" s="462"/>
      <c r="Q58" s="462"/>
      <c r="R58" s="462"/>
      <c r="S58" s="462"/>
      <c r="T58" s="462"/>
      <c r="U58" s="462"/>
      <c r="V58" s="462"/>
      <c r="W58" s="462"/>
      <c r="X58" s="462"/>
      <c r="Y58" s="463"/>
      <c r="Z58" s="500">
        <f>Z57+Z54</f>
        <v>0</v>
      </c>
      <c r="AA58" s="510"/>
    </row>
    <row r="59" spans="1:27" ht="15.75" thickBot="1" x14ac:dyDescent="0.3">
      <c r="A59" s="508"/>
      <c r="B59" s="31" t="s">
        <v>742</v>
      </c>
      <c r="C59" s="31" t="s">
        <v>743</v>
      </c>
      <c r="D59" s="316" t="s">
        <v>118</v>
      </c>
      <c r="E59" s="31">
        <v>14.13</v>
      </c>
      <c r="F59" s="31"/>
      <c r="G59" s="31"/>
      <c r="H59" s="31"/>
      <c r="I59" s="31"/>
      <c r="J59" s="669"/>
      <c r="K59" s="670"/>
      <c r="L59" s="631">
        <f t="shared" ref="L59:L60" si="3">E59*J59</f>
        <v>0</v>
      </c>
      <c r="O59" s="502" t="s">
        <v>687</v>
      </c>
      <c r="P59" s="503"/>
      <c r="Q59" s="503"/>
      <c r="R59" s="503"/>
      <c r="S59" s="503"/>
      <c r="T59" s="503"/>
      <c r="U59" s="503"/>
      <c r="V59" s="503"/>
      <c r="W59" s="503"/>
      <c r="X59" s="503"/>
      <c r="Y59" s="504"/>
      <c r="Z59" s="505">
        <f>Z58/443.72</f>
        <v>0</v>
      </c>
      <c r="AA59" s="506"/>
    </row>
    <row r="60" spans="1:27" x14ac:dyDescent="0.25">
      <c r="A60" s="509"/>
      <c r="B60" s="31"/>
      <c r="C60" s="31"/>
      <c r="D60" s="320"/>
      <c r="E60" s="31"/>
      <c r="F60" s="31"/>
      <c r="G60" s="31"/>
      <c r="H60" s="31"/>
      <c r="I60" s="31"/>
      <c r="J60" s="490"/>
      <c r="K60" s="491"/>
      <c r="L60" s="631">
        <f t="shared" si="3"/>
        <v>0</v>
      </c>
      <c r="O60" s="305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306"/>
    </row>
    <row r="61" spans="1:27" ht="15.75" thickBot="1" x14ac:dyDescent="0.3">
      <c r="A61" s="502" t="s">
        <v>699</v>
      </c>
      <c r="B61" s="515"/>
      <c r="C61" s="515"/>
      <c r="D61" s="515"/>
      <c r="E61" s="515"/>
      <c r="F61" s="515"/>
      <c r="G61" s="515"/>
      <c r="H61" s="515"/>
      <c r="I61" s="515"/>
      <c r="J61" s="515"/>
      <c r="K61" s="516"/>
      <c r="L61" s="313">
        <f>SUM(L58:L60)</f>
        <v>0</v>
      </c>
      <c r="O61" s="305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306"/>
    </row>
    <row r="62" spans="1:27" ht="30.75" thickBot="1" x14ac:dyDescent="0.3">
      <c r="A62" s="300" t="s">
        <v>700</v>
      </c>
      <c r="B62" s="331">
        <v>1107892</v>
      </c>
      <c r="C62" s="302" t="s">
        <v>744</v>
      </c>
      <c r="D62" s="331" t="s">
        <v>19</v>
      </c>
      <c r="E62" s="304">
        <v>3.5999999999999997E-2</v>
      </c>
      <c r="F62" s="304"/>
      <c r="G62" s="304"/>
      <c r="H62" s="304"/>
      <c r="I62" s="304"/>
      <c r="J62" s="518">
        <f>L84</f>
        <v>0</v>
      </c>
      <c r="K62" s="519"/>
      <c r="L62" s="333">
        <f>J62*E62</f>
        <v>0</v>
      </c>
      <c r="O62" s="305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306"/>
    </row>
    <row r="63" spans="1:27" ht="15.75" thickBot="1" x14ac:dyDescent="0.3">
      <c r="A63" s="523" t="s">
        <v>663</v>
      </c>
      <c r="B63" s="298" t="s">
        <v>745</v>
      </c>
      <c r="C63" s="295" t="s">
        <v>746</v>
      </c>
      <c r="D63" s="322" t="s">
        <v>119</v>
      </c>
      <c r="E63" s="297">
        <v>1</v>
      </c>
      <c r="F63" s="297">
        <v>0.13</v>
      </c>
      <c r="G63" s="297">
        <v>0.87</v>
      </c>
      <c r="H63" s="666"/>
      <c r="I63" s="666"/>
      <c r="J63" s="517"/>
      <c r="K63" s="517"/>
      <c r="L63" s="633">
        <f>E63*((F63*H63)+(G63*I63))</f>
        <v>0</v>
      </c>
      <c r="O63" s="494"/>
      <c r="P63" s="330" t="s">
        <v>17</v>
      </c>
      <c r="Q63" s="496" t="s">
        <v>733</v>
      </c>
      <c r="R63" s="494" t="s">
        <v>654</v>
      </c>
      <c r="S63" s="494" t="s">
        <v>655</v>
      </c>
      <c r="T63" s="494" t="s">
        <v>656</v>
      </c>
      <c r="U63" s="494"/>
      <c r="V63" s="494" t="s">
        <v>657</v>
      </c>
      <c r="W63" s="494"/>
      <c r="X63" s="494" t="s">
        <v>658</v>
      </c>
      <c r="Y63" s="494"/>
      <c r="Z63" s="494" t="s">
        <v>659</v>
      </c>
      <c r="AA63" s="494"/>
    </row>
    <row r="64" spans="1:27" x14ac:dyDescent="0.25">
      <c r="A64" s="524"/>
      <c r="B64" s="298" t="s">
        <v>747</v>
      </c>
      <c r="C64" s="298" t="s">
        <v>748</v>
      </c>
      <c r="D64" s="322" t="s">
        <v>119</v>
      </c>
      <c r="E64" s="297">
        <v>1</v>
      </c>
      <c r="F64" s="297">
        <v>1</v>
      </c>
      <c r="G64" s="297">
        <v>0</v>
      </c>
      <c r="H64" s="666"/>
      <c r="I64" s="666"/>
      <c r="J64" s="517"/>
      <c r="K64" s="517"/>
      <c r="L64" s="633">
        <f>E64*((F64*H64)+(G64*I64))</f>
        <v>0</v>
      </c>
      <c r="O64" s="495"/>
      <c r="P64" s="187">
        <v>5914655</v>
      </c>
      <c r="Q64" s="602"/>
      <c r="R64" s="495"/>
      <c r="S64" s="495"/>
      <c r="T64" s="330" t="s">
        <v>661</v>
      </c>
      <c r="U64" s="330" t="s">
        <v>662</v>
      </c>
      <c r="V64" s="330" t="s">
        <v>661</v>
      </c>
      <c r="W64" s="330" t="s">
        <v>662</v>
      </c>
      <c r="X64" s="495"/>
      <c r="Y64" s="495"/>
      <c r="Z64" s="495"/>
      <c r="AA64" s="495"/>
    </row>
    <row r="65" spans="1:27" x14ac:dyDescent="0.25">
      <c r="A65" s="524"/>
      <c r="B65" s="298" t="s">
        <v>749</v>
      </c>
      <c r="C65" s="298" t="s">
        <v>750</v>
      </c>
      <c r="D65" s="322" t="s">
        <v>119</v>
      </c>
      <c r="E65" s="297">
        <v>4</v>
      </c>
      <c r="F65" s="297">
        <v>0.95</v>
      </c>
      <c r="G65" s="297">
        <v>0.05</v>
      </c>
      <c r="H65" s="666"/>
      <c r="I65" s="666"/>
      <c r="J65" s="517"/>
      <c r="K65" s="517"/>
      <c r="L65" s="633">
        <f>E65*((F65*H65)+(G65*I65))</f>
        <v>0</v>
      </c>
      <c r="O65" s="487" t="s">
        <v>663</v>
      </c>
      <c r="P65" s="320" t="s">
        <v>666</v>
      </c>
      <c r="Q65" s="188" t="s">
        <v>736</v>
      </c>
      <c r="R65" s="320" t="s">
        <v>119</v>
      </c>
      <c r="S65" s="320">
        <v>1</v>
      </c>
      <c r="T65" s="320">
        <v>1</v>
      </c>
      <c r="U65" s="189">
        <v>0</v>
      </c>
      <c r="V65" s="675"/>
      <c r="W65" s="675"/>
      <c r="X65" s="490"/>
      <c r="Y65" s="491"/>
      <c r="Z65" s="492">
        <f>S65*((T65*V65)+(U65*W65))</f>
        <v>0</v>
      </c>
      <c r="AA65" s="493"/>
    </row>
    <row r="66" spans="1:27" x14ac:dyDescent="0.25">
      <c r="A66" s="525"/>
      <c r="B66" s="298" t="s">
        <v>751</v>
      </c>
      <c r="C66" s="298" t="s">
        <v>752</v>
      </c>
      <c r="D66" s="322" t="s">
        <v>119</v>
      </c>
      <c r="E66" s="297">
        <v>3</v>
      </c>
      <c r="F66" s="297">
        <v>0.37</v>
      </c>
      <c r="G66" s="297">
        <v>0.63</v>
      </c>
      <c r="H66" s="666"/>
      <c r="I66" s="666"/>
      <c r="J66" s="517"/>
      <c r="K66" s="517"/>
      <c r="L66" s="633">
        <f t="shared" ref="L66" si="4">E66*((F66*H66)+(G66*I66))</f>
        <v>0</v>
      </c>
      <c r="O66" s="489"/>
      <c r="P66" s="320"/>
      <c r="Q66" s="190"/>
      <c r="R66" s="320"/>
      <c r="S66" s="320"/>
      <c r="T66" s="189"/>
      <c r="U66" s="189"/>
      <c r="V66" s="320"/>
      <c r="W66" s="320"/>
      <c r="X66" s="490"/>
      <c r="Y66" s="491"/>
      <c r="Z66" s="492">
        <f>S66*((T66*V66)+(U66*W66))</f>
        <v>0</v>
      </c>
      <c r="AA66" s="493"/>
    </row>
    <row r="67" spans="1:27" x14ac:dyDescent="0.25">
      <c r="A67" s="520" t="s">
        <v>674</v>
      </c>
      <c r="B67" s="521"/>
      <c r="C67" s="521"/>
      <c r="D67" s="521"/>
      <c r="E67" s="521"/>
      <c r="F67" s="521"/>
      <c r="G67" s="521"/>
      <c r="H67" s="521"/>
      <c r="I67" s="521"/>
      <c r="J67" s="521"/>
      <c r="K67" s="522"/>
      <c r="L67" s="327">
        <f>SUM(L63:L66)</f>
        <v>0</v>
      </c>
      <c r="O67" s="498" t="s">
        <v>674</v>
      </c>
      <c r="P67" s="499"/>
      <c r="Q67" s="499"/>
      <c r="R67" s="499"/>
      <c r="S67" s="499"/>
      <c r="T67" s="499"/>
      <c r="U67" s="499"/>
      <c r="V67" s="499"/>
      <c r="W67" s="499"/>
      <c r="X67" s="499"/>
      <c r="Y67" s="491"/>
      <c r="Z67" s="500">
        <f>SUM(Z65:AA66)</f>
        <v>0</v>
      </c>
      <c r="AA67" s="501"/>
    </row>
    <row r="68" spans="1:27" x14ac:dyDescent="0.25">
      <c r="A68" s="523" t="s">
        <v>421</v>
      </c>
      <c r="B68" s="298" t="s">
        <v>753</v>
      </c>
      <c r="C68" s="298" t="s">
        <v>754</v>
      </c>
      <c r="D68" s="322" t="s">
        <v>119</v>
      </c>
      <c r="E68" s="297">
        <v>1</v>
      </c>
      <c r="F68" s="298"/>
      <c r="G68" s="298"/>
      <c r="H68" s="298"/>
      <c r="I68" s="298"/>
      <c r="J68" s="667"/>
      <c r="K68" s="667"/>
      <c r="L68" s="633">
        <f>E68*J68</f>
        <v>0</v>
      </c>
      <c r="O68" s="609"/>
      <c r="P68" s="320" t="s">
        <v>677</v>
      </c>
      <c r="Q68" s="188" t="s">
        <v>737</v>
      </c>
      <c r="R68" s="320" t="s">
        <v>119</v>
      </c>
      <c r="S68" s="320">
        <v>6</v>
      </c>
      <c r="T68" s="189"/>
      <c r="U68" s="189"/>
      <c r="V68" s="320"/>
      <c r="W68" s="320"/>
      <c r="X68" s="669"/>
      <c r="Y68" s="670"/>
      <c r="Z68" s="492">
        <f>S68*X68</f>
        <v>0</v>
      </c>
      <c r="AA68" s="493"/>
    </row>
    <row r="69" spans="1:27" x14ac:dyDescent="0.25">
      <c r="A69" s="524"/>
      <c r="B69" s="298" t="s">
        <v>677</v>
      </c>
      <c r="C69" s="298" t="s">
        <v>678</v>
      </c>
      <c r="D69" s="322" t="s">
        <v>119</v>
      </c>
      <c r="E69" s="297">
        <v>10</v>
      </c>
      <c r="F69" s="298"/>
      <c r="G69" s="298"/>
      <c r="H69" s="298"/>
      <c r="I69" s="298"/>
      <c r="J69" s="667"/>
      <c r="K69" s="667"/>
      <c r="L69" s="633">
        <f t="shared" ref="L69:L70" si="5">E69*J69</f>
        <v>0</v>
      </c>
      <c r="O69" s="610"/>
      <c r="P69" s="320"/>
      <c r="Q69" s="188"/>
      <c r="R69" s="320"/>
      <c r="S69" s="320"/>
      <c r="T69" s="189"/>
      <c r="U69" s="189"/>
      <c r="V69" s="320"/>
      <c r="W69" s="320"/>
      <c r="X69" s="490"/>
      <c r="Y69" s="491"/>
      <c r="Z69" s="492"/>
      <c r="AA69" s="493"/>
    </row>
    <row r="70" spans="1:27" x14ac:dyDescent="0.25">
      <c r="A70" s="525"/>
      <c r="B70" s="298"/>
      <c r="C70" s="298"/>
      <c r="D70" s="322"/>
      <c r="E70" s="297"/>
      <c r="F70" s="298"/>
      <c r="G70" s="298"/>
      <c r="H70" s="298"/>
      <c r="I70" s="298"/>
      <c r="J70" s="667"/>
      <c r="K70" s="667"/>
      <c r="L70" s="633">
        <f t="shared" si="5"/>
        <v>0</v>
      </c>
      <c r="O70" s="498" t="s">
        <v>681</v>
      </c>
      <c r="P70" s="499"/>
      <c r="Q70" s="499"/>
      <c r="R70" s="499"/>
      <c r="S70" s="499"/>
      <c r="T70" s="499"/>
      <c r="U70" s="499"/>
      <c r="V70" s="499"/>
      <c r="W70" s="499"/>
      <c r="X70" s="499"/>
      <c r="Y70" s="491"/>
      <c r="Z70" s="500">
        <f>SUM(Z68:AA69)</f>
        <v>0</v>
      </c>
      <c r="AA70" s="501"/>
    </row>
    <row r="71" spans="1:27" x14ac:dyDescent="0.25">
      <c r="A71" s="520" t="s">
        <v>755</v>
      </c>
      <c r="B71" s="521"/>
      <c r="C71" s="521"/>
      <c r="D71" s="521"/>
      <c r="E71" s="521"/>
      <c r="F71" s="521"/>
      <c r="G71" s="521"/>
      <c r="H71" s="521"/>
      <c r="I71" s="521"/>
      <c r="J71" s="521"/>
      <c r="K71" s="522"/>
      <c r="L71" s="327">
        <f>SUM(L68:L70)</f>
        <v>0</v>
      </c>
      <c r="O71" s="498" t="s">
        <v>684</v>
      </c>
      <c r="P71" s="462"/>
      <c r="Q71" s="462"/>
      <c r="R71" s="462"/>
      <c r="S71" s="462"/>
      <c r="T71" s="462"/>
      <c r="U71" s="462"/>
      <c r="V71" s="462"/>
      <c r="W71" s="462"/>
      <c r="X71" s="462"/>
      <c r="Y71" s="463"/>
      <c r="Z71" s="500">
        <f>Z70+Z67</f>
        <v>0</v>
      </c>
      <c r="AA71" s="510"/>
    </row>
    <row r="72" spans="1:27" ht="15.75" thickBot="1" x14ac:dyDescent="0.3">
      <c r="A72" s="520" t="s">
        <v>684</v>
      </c>
      <c r="B72" s="526"/>
      <c r="C72" s="526"/>
      <c r="D72" s="526"/>
      <c r="E72" s="526"/>
      <c r="F72" s="526"/>
      <c r="G72" s="526"/>
      <c r="H72" s="526"/>
      <c r="I72" s="526"/>
      <c r="J72" s="526"/>
      <c r="K72" s="527"/>
      <c r="L72" s="327">
        <f>L71+L67</f>
        <v>0</v>
      </c>
      <c r="O72" s="502" t="s">
        <v>687</v>
      </c>
      <c r="P72" s="503"/>
      <c r="Q72" s="503"/>
      <c r="R72" s="503"/>
      <c r="S72" s="503"/>
      <c r="T72" s="503"/>
      <c r="U72" s="503"/>
      <c r="V72" s="503"/>
      <c r="W72" s="503"/>
      <c r="X72" s="503"/>
      <c r="Y72" s="504"/>
      <c r="Z72" s="505">
        <f>Z71/11.92</f>
        <v>0</v>
      </c>
      <c r="AA72" s="506"/>
    </row>
    <row r="73" spans="1:27" x14ac:dyDescent="0.25">
      <c r="A73" s="520" t="s">
        <v>687</v>
      </c>
      <c r="B73" s="526"/>
      <c r="C73" s="526"/>
      <c r="D73" s="526"/>
      <c r="E73" s="526"/>
      <c r="F73" s="526"/>
      <c r="G73" s="526"/>
      <c r="H73" s="526"/>
      <c r="I73" s="526"/>
      <c r="J73" s="526"/>
      <c r="K73" s="527"/>
      <c r="L73" s="327">
        <f>L72/3.62</f>
        <v>0</v>
      </c>
    </row>
    <row r="74" spans="1:27" x14ac:dyDescent="0.25">
      <c r="A74" s="523" t="s">
        <v>692</v>
      </c>
      <c r="B74" s="298" t="s">
        <v>756</v>
      </c>
      <c r="C74" s="298" t="s">
        <v>757</v>
      </c>
      <c r="D74" s="322" t="s">
        <v>29</v>
      </c>
      <c r="E74" s="298">
        <v>0.61585999999999996</v>
      </c>
      <c r="F74" s="298"/>
      <c r="G74" s="298"/>
      <c r="H74" s="298"/>
      <c r="I74" s="298"/>
      <c r="J74" s="667"/>
      <c r="K74" s="667"/>
      <c r="L74" s="633">
        <f t="shared" ref="L74:L76" si="6">E74*J74</f>
        <v>0</v>
      </c>
    </row>
    <row r="75" spans="1:27" x14ac:dyDescent="0.25">
      <c r="A75" s="524"/>
      <c r="B75" s="298" t="s">
        <v>758</v>
      </c>
      <c r="C75" s="298" t="s">
        <v>759</v>
      </c>
      <c r="D75" s="322" t="s">
        <v>29</v>
      </c>
      <c r="E75" s="298">
        <v>0.36753999999999998</v>
      </c>
      <c r="F75" s="298"/>
      <c r="G75" s="298"/>
      <c r="H75" s="298"/>
      <c r="I75" s="298"/>
      <c r="J75" s="667"/>
      <c r="K75" s="667"/>
      <c r="L75" s="633">
        <f t="shared" si="6"/>
        <v>0</v>
      </c>
    </row>
    <row r="76" spans="1:27" x14ac:dyDescent="0.25">
      <c r="A76" s="524"/>
      <c r="B76" s="298" t="s">
        <v>760</v>
      </c>
      <c r="C76" s="298" t="s">
        <v>761</v>
      </c>
      <c r="D76" s="322" t="s">
        <v>29</v>
      </c>
      <c r="E76" s="298">
        <v>0.36753999999999998</v>
      </c>
      <c r="F76" s="298"/>
      <c r="G76" s="298"/>
      <c r="H76" s="298"/>
      <c r="I76" s="298"/>
      <c r="J76" s="667"/>
      <c r="K76" s="667"/>
      <c r="L76" s="633">
        <f t="shared" si="6"/>
        <v>0</v>
      </c>
    </row>
    <row r="77" spans="1:27" x14ac:dyDescent="0.25">
      <c r="A77" s="525"/>
      <c r="B77" s="298" t="s">
        <v>762</v>
      </c>
      <c r="C77" s="298" t="s">
        <v>763</v>
      </c>
      <c r="D77" s="322" t="s">
        <v>764</v>
      </c>
      <c r="E77" s="298">
        <v>313.50229000000002</v>
      </c>
      <c r="F77" s="298"/>
      <c r="G77" s="298"/>
      <c r="H77" s="298"/>
      <c r="I77" s="298"/>
      <c r="J77" s="667"/>
      <c r="K77" s="667"/>
      <c r="L77" s="633">
        <f>E77*J77</f>
        <v>0</v>
      </c>
    </row>
    <row r="78" spans="1:27" x14ac:dyDescent="0.25">
      <c r="A78" s="520" t="s">
        <v>699</v>
      </c>
      <c r="B78" s="521"/>
      <c r="C78" s="521"/>
      <c r="D78" s="521"/>
      <c r="E78" s="521"/>
      <c r="F78" s="521"/>
      <c r="G78" s="521"/>
      <c r="H78" s="521"/>
      <c r="I78" s="521"/>
      <c r="J78" s="521"/>
      <c r="K78" s="522"/>
      <c r="L78" s="327">
        <f>SUM(L74:L77)</f>
        <v>0</v>
      </c>
    </row>
    <row r="79" spans="1:27" x14ac:dyDescent="0.25">
      <c r="A79" s="634" t="s">
        <v>708</v>
      </c>
      <c r="B79" s="635">
        <v>5914647</v>
      </c>
      <c r="C79" s="636" t="s">
        <v>765</v>
      </c>
      <c r="D79" s="322" t="s">
        <v>710</v>
      </c>
      <c r="E79" s="322">
        <v>0.92379</v>
      </c>
      <c r="F79" s="322"/>
      <c r="G79" s="322"/>
      <c r="H79" s="322"/>
      <c r="I79" s="322"/>
      <c r="J79" s="637">
        <f>Z73</f>
        <v>0</v>
      </c>
      <c r="K79" s="522"/>
      <c r="L79" s="633">
        <f t="shared" ref="L79:L82" si="7">E79*J79</f>
        <v>0</v>
      </c>
    </row>
    <row r="80" spans="1:27" x14ac:dyDescent="0.25">
      <c r="A80" s="638"/>
      <c r="B80" s="635">
        <v>5914647</v>
      </c>
      <c r="C80" s="636" t="s">
        <v>766</v>
      </c>
      <c r="D80" s="322" t="s">
        <v>710</v>
      </c>
      <c r="E80" s="322">
        <v>0.55130999999999997</v>
      </c>
      <c r="F80" s="322"/>
      <c r="G80" s="322"/>
      <c r="H80" s="322"/>
      <c r="I80" s="322"/>
      <c r="J80" s="637">
        <f>Z73</f>
        <v>0</v>
      </c>
      <c r="K80" s="522"/>
      <c r="L80" s="633">
        <f t="shared" si="7"/>
        <v>0</v>
      </c>
    </row>
    <row r="81" spans="1:12" x14ac:dyDescent="0.25">
      <c r="A81" s="638"/>
      <c r="B81" s="635">
        <v>5914647</v>
      </c>
      <c r="C81" s="636" t="s">
        <v>767</v>
      </c>
      <c r="D81" s="322" t="s">
        <v>710</v>
      </c>
      <c r="E81" s="322">
        <v>0.55130999999999997</v>
      </c>
      <c r="F81" s="322"/>
      <c r="G81" s="322"/>
      <c r="H81" s="322"/>
      <c r="I81" s="322"/>
      <c r="J81" s="637">
        <f>Z73</f>
        <v>0</v>
      </c>
      <c r="K81" s="522"/>
      <c r="L81" s="633">
        <f t="shared" si="7"/>
        <v>0</v>
      </c>
    </row>
    <row r="82" spans="1:12" x14ac:dyDescent="0.25">
      <c r="A82" s="639"/>
      <c r="B82" s="635">
        <v>5914655</v>
      </c>
      <c r="C82" s="636" t="s">
        <v>768</v>
      </c>
      <c r="D82" s="322" t="s">
        <v>710</v>
      </c>
      <c r="E82" s="322">
        <v>0.3135</v>
      </c>
      <c r="F82" s="322"/>
      <c r="G82" s="322"/>
      <c r="H82" s="322"/>
      <c r="I82" s="322"/>
      <c r="J82" s="637">
        <f>Z89</f>
        <v>0</v>
      </c>
      <c r="K82" s="522"/>
      <c r="L82" s="633">
        <f t="shared" si="7"/>
        <v>0</v>
      </c>
    </row>
    <row r="83" spans="1:12" x14ac:dyDescent="0.25">
      <c r="A83" s="640" t="s">
        <v>769</v>
      </c>
      <c r="B83" s="641"/>
      <c r="C83" s="641"/>
      <c r="D83" s="641"/>
      <c r="E83" s="641"/>
      <c r="F83" s="641"/>
      <c r="G83" s="641"/>
      <c r="H83" s="641"/>
      <c r="I83" s="641"/>
      <c r="J83" s="641"/>
      <c r="K83" s="642"/>
      <c r="L83" s="327">
        <f>SUM(L79:L82)</f>
        <v>0</v>
      </c>
    </row>
    <row r="84" spans="1:12" ht="15.75" thickBot="1" x14ac:dyDescent="0.3">
      <c r="A84" s="539" t="s">
        <v>711</v>
      </c>
      <c r="B84" s="540"/>
      <c r="C84" s="540"/>
      <c r="D84" s="540"/>
      <c r="E84" s="540"/>
      <c r="F84" s="540"/>
      <c r="G84" s="540"/>
      <c r="H84" s="540"/>
      <c r="I84" s="540"/>
      <c r="J84" s="540"/>
      <c r="K84" s="540"/>
      <c r="L84" s="643">
        <f>L78+L73+L83</f>
        <v>0</v>
      </c>
    </row>
    <row r="85" spans="1:12" ht="30" x14ac:dyDescent="0.25">
      <c r="A85" s="300" t="s">
        <v>700</v>
      </c>
      <c r="B85" s="331">
        <v>4805750</v>
      </c>
      <c r="C85" s="302" t="s">
        <v>770</v>
      </c>
      <c r="D85" s="331" t="s">
        <v>19</v>
      </c>
      <c r="E85" s="304">
        <v>3.5999999999999997E-2</v>
      </c>
      <c r="F85" s="304"/>
      <c r="G85" s="304"/>
      <c r="H85" s="304"/>
      <c r="I85" s="304"/>
      <c r="J85" s="518">
        <f>L98</f>
        <v>1.5024999999999999</v>
      </c>
      <c r="K85" s="519"/>
      <c r="L85" s="333">
        <f>J85*E85</f>
        <v>5.4089999999999992E-2</v>
      </c>
    </row>
    <row r="86" spans="1:12" x14ac:dyDescent="0.25">
      <c r="A86" s="644"/>
      <c r="B86" s="298"/>
      <c r="C86" s="295"/>
      <c r="D86" s="322"/>
      <c r="E86" s="297"/>
      <c r="F86" s="297"/>
      <c r="G86" s="297"/>
      <c r="H86" s="298"/>
      <c r="I86" s="298"/>
      <c r="J86" s="517"/>
      <c r="K86" s="517"/>
      <c r="L86" s="633">
        <f>E86*((F86*H86)+(G86*I86))</f>
        <v>0</v>
      </c>
    </row>
    <row r="87" spans="1:12" x14ac:dyDescent="0.25">
      <c r="A87" s="644"/>
      <c r="B87" s="298"/>
      <c r="C87" s="298"/>
      <c r="D87" s="322"/>
      <c r="E87" s="297"/>
      <c r="F87" s="297"/>
      <c r="G87" s="297"/>
      <c r="H87" s="298"/>
      <c r="I87" s="298"/>
      <c r="J87" s="517"/>
      <c r="K87" s="517"/>
      <c r="L87" s="633">
        <f>E87*((F87*H87)+(G87*I87))</f>
        <v>0</v>
      </c>
    </row>
    <row r="88" spans="1:12" x14ac:dyDescent="0.25">
      <c r="A88" s="520" t="s">
        <v>674</v>
      </c>
      <c r="B88" s="521"/>
      <c r="C88" s="521"/>
      <c r="D88" s="521"/>
      <c r="E88" s="521"/>
      <c r="F88" s="521"/>
      <c r="G88" s="521"/>
      <c r="H88" s="521"/>
      <c r="I88" s="521"/>
      <c r="J88" s="521"/>
      <c r="K88" s="522"/>
      <c r="L88" s="327">
        <f>SUM(L86:L87)</f>
        <v>0</v>
      </c>
    </row>
    <row r="89" spans="1:12" x14ac:dyDescent="0.25">
      <c r="A89" s="644"/>
      <c r="B89" s="298" t="s">
        <v>677</v>
      </c>
      <c r="C89" s="298" t="s">
        <v>678</v>
      </c>
      <c r="D89" s="322" t="s">
        <v>119</v>
      </c>
      <c r="E89" s="297">
        <v>1</v>
      </c>
      <c r="F89" s="298"/>
      <c r="G89" s="298"/>
      <c r="H89" s="298"/>
      <c r="I89" s="298"/>
      <c r="J89" s="667"/>
      <c r="K89" s="667"/>
      <c r="L89" s="633">
        <f>E89*J89</f>
        <v>0</v>
      </c>
    </row>
    <row r="90" spans="1:12" x14ac:dyDescent="0.25">
      <c r="A90" s="644"/>
      <c r="B90" s="298"/>
      <c r="C90" s="298"/>
      <c r="D90" s="322"/>
      <c r="E90" s="297"/>
      <c r="F90" s="298"/>
      <c r="G90" s="298"/>
      <c r="H90" s="298"/>
      <c r="I90" s="298"/>
      <c r="J90" s="517"/>
      <c r="K90" s="517"/>
      <c r="L90" s="633">
        <f t="shared" ref="L90:L91" si="8">E90*J90</f>
        <v>0</v>
      </c>
    </row>
    <row r="91" spans="1:12" x14ac:dyDescent="0.25">
      <c r="A91" s="644"/>
      <c r="B91" s="298"/>
      <c r="C91" s="298"/>
      <c r="D91" s="322"/>
      <c r="E91" s="297"/>
      <c r="F91" s="298"/>
      <c r="G91" s="298"/>
      <c r="H91" s="298"/>
      <c r="I91" s="298"/>
      <c r="J91" s="517"/>
      <c r="K91" s="517"/>
      <c r="L91" s="633">
        <f t="shared" si="8"/>
        <v>0</v>
      </c>
    </row>
    <row r="92" spans="1:12" x14ac:dyDescent="0.25">
      <c r="A92" s="520" t="s">
        <v>681</v>
      </c>
      <c r="B92" s="521"/>
      <c r="C92" s="521"/>
      <c r="D92" s="521"/>
      <c r="E92" s="521"/>
      <c r="F92" s="521"/>
      <c r="G92" s="521"/>
      <c r="H92" s="521"/>
      <c r="I92" s="521"/>
      <c r="J92" s="521"/>
      <c r="K92" s="522"/>
      <c r="L92" s="327">
        <f>SUM(L89:L91)</f>
        <v>0</v>
      </c>
    </row>
    <row r="93" spans="1:12" x14ac:dyDescent="0.25">
      <c r="A93" s="520" t="s">
        <v>684</v>
      </c>
      <c r="B93" s="526"/>
      <c r="C93" s="526"/>
      <c r="D93" s="526"/>
      <c r="E93" s="526"/>
      <c r="F93" s="526"/>
      <c r="G93" s="526"/>
      <c r="H93" s="526"/>
      <c r="I93" s="526"/>
      <c r="J93" s="526"/>
      <c r="K93" s="527"/>
      <c r="L93" s="327">
        <f>L92+L88</f>
        <v>0</v>
      </c>
    </row>
    <row r="94" spans="1:12" x14ac:dyDescent="0.25">
      <c r="A94" s="520" t="s">
        <v>687</v>
      </c>
      <c r="B94" s="526"/>
      <c r="C94" s="526"/>
      <c r="D94" s="526"/>
      <c r="E94" s="526"/>
      <c r="F94" s="526"/>
      <c r="G94" s="526"/>
      <c r="H94" s="526"/>
      <c r="I94" s="526"/>
      <c r="J94" s="526"/>
      <c r="K94" s="527"/>
      <c r="L94" s="327">
        <f>L93/0.5</f>
        <v>0</v>
      </c>
    </row>
    <row r="95" spans="1:12" x14ac:dyDescent="0.25">
      <c r="A95" s="644"/>
      <c r="B95" s="298"/>
      <c r="C95" s="298"/>
      <c r="D95" s="322"/>
      <c r="E95" s="298"/>
      <c r="F95" s="298"/>
      <c r="G95" s="298"/>
      <c r="H95" s="298"/>
      <c r="I95" s="298"/>
      <c r="J95" s="517"/>
      <c r="K95" s="517"/>
      <c r="L95" s="633">
        <f>E95*J95</f>
        <v>0</v>
      </c>
    </row>
    <row r="96" spans="1:12" x14ac:dyDescent="0.25">
      <c r="A96" s="520" t="s">
        <v>699</v>
      </c>
      <c r="B96" s="521"/>
      <c r="C96" s="521"/>
      <c r="D96" s="521"/>
      <c r="E96" s="521"/>
      <c r="F96" s="521"/>
      <c r="G96" s="521"/>
      <c r="H96" s="521"/>
      <c r="I96" s="521"/>
      <c r="J96" s="521"/>
      <c r="K96" s="522"/>
      <c r="L96" s="327">
        <f>SUM(L95)</f>
        <v>0</v>
      </c>
    </row>
    <row r="97" spans="1:12" x14ac:dyDescent="0.25">
      <c r="A97" s="644"/>
      <c r="B97" s="298"/>
      <c r="C97" s="298"/>
      <c r="D97" s="322"/>
      <c r="E97" s="298"/>
      <c r="F97" s="298"/>
      <c r="G97" s="298"/>
      <c r="H97" s="298"/>
      <c r="I97" s="298"/>
      <c r="J97" s="660" t="s">
        <v>771</v>
      </c>
      <c r="K97" s="646"/>
      <c r="L97" s="327">
        <v>1.5024999999999999</v>
      </c>
    </row>
    <row r="98" spans="1:12" ht="27.75" customHeight="1" thickBot="1" x14ac:dyDescent="0.3">
      <c r="A98" s="539" t="s">
        <v>711</v>
      </c>
      <c r="B98" s="540"/>
      <c r="C98" s="540"/>
      <c r="D98" s="540"/>
      <c r="E98" s="540"/>
      <c r="F98" s="540"/>
      <c r="G98" s="540"/>
      <c r="H98" s="540"/>
      <c r="I98" s="540"/>
      <c r="J98" s="540"/>
      <c r="K98" s="540"/>
      <c r="L98" s="643">
        <f>L97+L96+L94</f>
        <v>1.5024999999999999</v>
      </c>
    </row>
    <row r="99" spans="1:12" ht="30" x14ac:dyDescent="0.25">
      <c r="A99" s="534" t="s">
        <v>708</v>
      </c>
      <c r="B99" s="647" t="s">
        <v>740</v>
      </c>
      <c r="C99" s="648" t="s">
        <v>773</v>
      </c>
      <c r="D99" s="647" t="s">
        <v>710</v>
      </c>
      <c r="E99" s="647">
        <v>1.06E-3</v>
      </c>
      <c r="F99" s="647"/>
      <c r="G99" s="647"/>
      <c r="H99" s="647"/>
      <c r="I99" s="647"/>
      <c r="J99" s="649">
        <f>Z23</f>
        <v>0</v>
      </c>
      <c r="K99" s="650"/>
      <c r="L99" s="651">
        <f>E99*J99</f>
        <v>0</v>
      </c>
    </row>
    <row r="100" spans="1:12" x14ac:dyDescent="0.25">
      <c r="A100" s="535"/>
      <c r="B100" s="310" t="s">
        <v>742</v>
      </c>
      <c r="C100" s="652" t="s">
        <v>774</v>
      </c>
      <c r="D100" s="310" t="s">
        <v>710</v>
      </c>
      <c r="E100" s="310">
        <v>1.413E-2</v>
      </c>
      <c r="F100" s="310"/>
      <c r="G100" s="310"/>
      <c r="H100" s="310"/>
      <c r="I100" s="310"/>
      <c r="J100" s="653">
        <f>Z23</f>
        <v>0</v>
      </c>
      <c r="K100" s="465"/>
      <c r="L100" s="654">
        <f t="shared" ref="L100:L101" si="9">E100*J100</f>
        <v>0</v>
      </c>
    </row>
    <row r="101" spans="1:12" ht="30" x14ac:dyDescent="0.25">
      <c r="A101" s="535"/>
      <c r="B101" s="310">
        <v>4805750</v>
      </c>
      <c r="C101" s="655" t="s">
        <v>775</v>
      </c>
      <c r="D101" s="310" t="s">
        <v>710</v>
      </c>
      <c r="E101" s="310">
        <v>6.7500000000000004E-2</v>
      </c>
      <c r="F101" s="310"/>
      <c r="G101" s="310"/>
      <c r="H101" s="310"/>
      <c r="I101" s="310"/>
      <c r="J101" s="653">
        <f>Z46</f>
        <v>0</v>
      </c>
      <c r="K101" s="465"/>
      <c r="L101" s="654">
        <f t="shared" si="9"/>
        <v>0</v>
      </c>
    </row>
    <row r="102" spans="1:12" ht="15.75" thickBot="1" x14ac:dyDescent="0.3">
      <c r="A102" s="656" t="s">
        <v>715</v>
      </c>
      <c r="B102" s="657"/>
      <c r="C102" s="657"/>
      <c r="D102" s="657"/>
      <c r="E102" s="657"/>
      <c r="F102" s="657"/>
      <c r="G102" s="657"/>
      <c r="H102" s="657"/>
      <c r="I102" s="657"/>
      <c r="J102" s="657"/>
      <c r="K102" s="658"/>
      <c r="L102" s="659">
        <f>SUM(L99:L101)</f>
        <v>0</v>
      </c>
    </row>
    <row r="103" spans="1:12" s="22" customFormat="1" ht="15.75" thickBot="1" x14ac:dyDescent="0.3">
      <c r="A103" s="531" t="s">
        <v>772</v>
      </c>
      <c r="B103" s="532"/>
      <c r="C103" s="532"/>
      <c r="D103" s="532"/>
      <c r="E103" s="532"/>
      <c r="F103" s="532"/>
      <c r="G103" s="532"/>
      <c r="H103" s="532"/>
      <c r="I103" s="532"/>
      <c r="J103" s="532"/>
      <c r="K103" s="533"/>
      <c r="L103" s="315">
        <f>L102+L85+L62+L61+L57</f>
        <v>5.4089999999999992E-2</v>
      </c>
    </row>
    <row r="104" spans="1:12" s="22" customFormat="1" x14ac:dyDescent="0.25">
      <c r="A104" s="661"/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662"/>
    </row>
    <row r="105" spans="1:12" x14ac:dyDescent="0.25">
      <c r="A105" s="661"/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662"/>
    </row>
    <row r="106" spans="1:12" ht="15.75" thickBot="1" x14ac:dyDescent="0.3"/>
    <row r="107" spans="1:12" ht="15.75" thickBot="1" x14ac:dyDescent="0.3">
      <c r="A107" s="494" t="s">
        <v>350</v>
      </c>
      <c r="B107" s="330" t="s">
        <v>17</v>
      </c>
      <c r="C107" s="496" t="s">
        <v>653</v>
      </c>
      <c r="D107" s="494" t="s">
        <v>654</v>
      </c>
      <c r="E107" s="494" t="s">
        <v>655</v>
      </c>
      <c r="F107" s="494" t="s">
        <v>656</v>
      </c>
      <c r="G107" s="494"/>
      <c r="H107" s="494" t="s">
        <v>717</v>
      </c>
      <c r="I107" s="494"/>
      <c r="J107" s="494" t="s">
        <v>658</v>
      </c>
      <c r="K107" s="494"/>
      <c r="L107" s="494" t="s">
        <v>659</v>
      </c>
    </row>
    <row r="108" spans="1:12" ht="15.75" thickBot="1" x14ac:dyDescent="0.3">
      <c r="A108" s="494"/>
      <c r="B108" s="541">
        <v>5213441</v>
      </c>
      <c r="C108" s="542"/>
      <c r="D108" s="494"/>
      <c r="E108" s="494"/>
      <c r="F108" s="329" t="s">
        <v>661</v>
      </c>
      <c r="G108" s="329" t="s">
        <v>662</v>
      </c>
      <c r="H108" s="329" t="s">
        <v>661</v>
      </c>
      <c r="I108" s="329" t="s">
        <v>662</v>
      </c>
      <c r="J108" s="494"/>
      <c r="K108" s="494"/>
      <c r="L108" s="494"/>
    </row>
    <row r="109" spans="1:12" x14ac:dyDescent="0.25">
      <c r="A109" s="488" t="s">
        <v>663</v>
      </c>
      <c r="B109" s="543" t="s">
        <v>690</v>
      </c>
      <c r="C109" s="544" t="s">
        <v>691</v>
      </c>
      <c r="D109" s="543" t="s">
        <v>119</v>
      </c>
      <c r="E109" s="543">
        <v>1</v>
      </c>
      <c r="F109" s="545">
        <v>0.3</v>
      </c>
      <c r="G109" s="545">
        <v>0.7</v>
      </c>
      <c r="H109" s="668"/>
      <c r="I109" s="668"/>
      <c r="J109" s="546"/>
      <c r="K109" s="547"/>
      <c r="L109" s="613">
        <f>E109*((F109*H109)+(G109*I109))</f>
        <v>0</v>
      </c>
    </row>
    <row r="110" spans="1:12" x14ac:dyDescent="0.25">
      <c r="A110" s="488"/>
      <c r="B110" s="320"/>
      <c r="C110" s="188"/>
      <c r="D110" s="320"/>
      <c r="E110" s="320"/>
      <c r="F110" s="189"/>
      <c r="G110" s="189"/>
      <c r="H110" s="320"/>
      <c r="I110" s="320"/>
      <c r="J110" s="490"/>
      <c r="K110" s="491"/>
      <c r="L110" s="321">
        <f>E110*((F110*H110)+(G110*I110))</f>
        <v>0</v>
      </c>
    </row>
    <row r="111" spans="1:12" x14ac:dyDescent="0.25">
      <c r="A111" s="488"/>
      <c r="B111" s="320"/>
      <c r="C111" s="188"/>
      <c r="D111" s="320"/>
      <c r="E111" s="320"/>
      <c r="F111" s="189"/>
      <c r="G111" s="189"/>
      <c r="H111" s="320"/>
      <c r="I111" s="320"/>
      <c r="J111" s="490"/>
      <c r="K111" s="491"/>
      <c r="L111" s="321">
        <f>E111*((F111*H111)+(G111*I111))</f>
        <v>0</v>
      </c>
    </row>
    <row r="112" spans="1:12" x14ac:dyDescent="0.25">
      <c r="A112" s="488"/>
      <c r="B112" s="320"/>
      <c r="C112" s="188"/>
      <c r="D112" s="320"/>
      <c r="E112" s="320"/>
      <c r="F112" s="189"/>
      <c r="G112" s="189"/>
      <c r="H112" s="320"/>
      <c r="I112" s="320"/>
      <c r="J112" s="490"/>
      <c r="K112" s="491"/>
      <c r="L112" s="321">
        <f>E112*((F112*H112)+(G112*I112))</f>
        <v>0</v>
      </c>
    </row>
    <row r="113" spans="1:12" x14ac:dyDescent="0.25">
      <c r="A113" s="489"/>
      <c r="B113" s="320"/>
      <c r="C113" s="188"/>
      <c r="D113" s="320"/>
      <c r="E113" s="320"/>
      <c r="F113" s="189"/>
      <c r="G113" s="189"/>
      <c r="H113" s="320"/>
      <c r="I113" s="320"/>
      <c r="J113" s="490"/>
      <c r="K113" s="491"/>
      <c r="L113" s="321">
        <f>E113*((F113*H113)+(G113*I113))</f>
        <v>0</v>
      </c>
    </row>
    <row r="114" spans="1:12" x14ac:dyDescent="0.25">
      <c r="A114" s="498" t="s">
        <v>674</v>
      </c>
      <c r="B114" s="499"/>
      <c r="C114" s="499"/>
      <c r="D114" s="499"/>
      <c r="E114" s="499"/>
      <c r="F114" s="499"/>
      <c r="G114" s="499"/>
      <c r="H114" s="499"/>
      <c r="I114" s="499"/>
      <c r="J114" s="499"/>
      <c r="K114" s="491"/>
      <c r="L114" s="324">
        <f>SUM(L109:L113)</f>
        <v>0</v>
      </c>
    </row>
    <row r="115" spans="1:12" ht="15.75" customHeight="1" x14ac:dyDescent="0.25">
      <c r="A115" s="507" t="s">
        <v>421</v>
      </c>
      <c r="B115" s="320"/>
      <c r="C115" s="188"/>
      <c r="D115" s="320"/>
      <c r="E115" s="189"/>
      <c r="F115" s="320"/>
      <c r="G115" s="320"/>
      <c r="H115" s="320"/>
      <c r="I115" s="320"/>
      <c r="J115" s="490"/>
      <c r="K115" s="491"/>
      <c r="L115" s="321">
        <f>E115*J115</f>
        <v>0</v>
      </c>
    </row>
    <row r="116" spans="1:12" x14ac:dyDescent="0.25">
      <c r="A116" s="508"/>
      <c r="B116" s="320" t="s">
        <v>685</v>
      </c>
      <c r="C116" s="188" t="s">
        <v>686</v>
      </c>
      <c r="D116" s="320" t="s">
        <v>119</v>
      </c>
      <c r="E116" s="189">
        <v>1</v>
      </c>
      <c r="F116" s="320"/>
      <c r="G116" s="320"/>
      <c r="H116" s="320"/>
      <c r="I116" s="320"/>
      <c r="J116" s="669"/>
      <c r="K116" s="670"/>
      <c r="L116" s="321">
        <f>E116*J116</f>
        <v>0</v>
      </c>
    </row>
    <row r="117" spans="1:12" x14ac:dyDescent="0.25">
      <c r="A117" s="508"/>
      <c r="B117" s="320"/>
      <c r="C117" s="188"/>
      <c r="D117" s="320"/>
      <c r="E117" s="189"/>
      <c r="F117" s="320"/>
      <c r="G117" s="320"/>
      <c r="H117" s="320"/>
      <c r="I117" s="320"/>
      <c r="J117" s="490"/>
      <c r="K117" s="491"/>
      <c r="L117" s="321">
        <f>E117*J117</f>
        <v>0</v>
      </c>
    </row>
    <row r="118" spans="1:12" x14ac:dyDescent="0.25">
      <c r="A118" s="509"/>
      <c r="B118" s="320" t="s">
        <v>677</v>
      </c>
      <c r="C118" s="188" t="s">
        <v>678</v>
      </c>
      <c r="D118" s="320" t="s">
        <v>119</v>
      </c>
      <c r="E118" s="189">
        <v>2</v>
      </c>
      <c r="F118" s="320"/>
      <c r="G118" s="320"/>
      <c r="H118" s="320"/>
      <c r="I118" s="320"/>
      <c r="J118" s="669"/>
      <c r="K118" s="670"/>
      <c r="L118" s="321">
        <f>E118*J118</f>
        <v>0</v>
      </c>
    </row>
    <row r="119" spans="1:12" x14ac:dyDescent="0.25">
      <c r="A119" s="498" t="s">
        <v>681</v>
      </c>
      <c r="B119" s="499"/>
      <c r="C119" s="499"/>
      <c r="D119" s="499"/>
      <c r="E119" s="499"/>
      <c r="F119" s="499"/>
      <c r="G119" s="499"/>
      <c r="H119" s="499"/>
      <c r="I119" s="499"/>
      <c r="J119" s="499"/>
      <c r="K119" s="491"/>
      <c r="L119" s="324">
        <f>SUM(L115:L118)</f>
        <v>0</v>
      </c>
    </row>
    <row r="120" spans="1:12" x14ac:dyDescent="0.25">
      <c r="A120" s="498" t="s">
        <v>684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3"/>
      <c r="L120" s="324">
        <f>L119+L114</f>
        <v>0</v>
      </c>
    </row>
    <row r="121" spans="1:12" ht="15.75" thickBot="1" x14ac:dyDescent="0.3">
      <c r="A121" s="502" t="s">
        <v>687</v>
      </c>
      <c r="B121" s="503"/>
      <c r="C121" s="503"/>
      <c r="D121" s="503"/>
      <c r="E121" s="503"/>
      <c r="F121" s="503"/>
      <c r="G121" s="503"/>
      <c r="H121" s="503"/>
      <c r="I121" s="503"/>
      <c r="J121" s="503"/>
      <c r="K121" s="504"/>
      <c r="L121" s="319">
        <f>L120/3</f>
        <v>0</v>
      </c>
    </row>
    <row r="122" spans="1:12" x14ac:dyDescent="0.25">
      <c r="A122" s="511" t="s">
        <v>692</v>
      </c>
      <c r="B122" s="316"/>
      <c r="C122" s="191"/>
      <c r="D122" s="316"/>
      <c r="E122" s="316"/>
      <c r="F122" s="191"/>
      <c r="G122" s="191"/>
      <c r="H122" s="191"/>
      <c r="I122" s="191"/>
      <c r="J122" s="512"/>
      <c r="K122" s="513"/>
      <c r="L122" s="317"/>
    </row>
    <row r="123" spans="1:12" x14ac:dyDescent="0.25">
      <c r="A123" s="508"/>
      <c r="B123" s="320"/>
      <c r="C123" s="31"/>
      <c r="D123" s="320"/>
      <c r="E123" s="320"/>
      <c r="F123" s="31"/>
      <c r="G123" s="31"/>
      <c r="H123" s="31"/>
      <c r="I123" s="31"/>
      <c r="J123" s="490"/>
      <c r="K123" s="491"/>
      <c r="L123" s="321"/>
    </row>
    <row r="124" spans="1:12" x14ac:dyDescent="0.25">
      <c r="A124" s="509"/>
      <c r="B124" s="320"/>
      <c r="C124" s="31"/>
      <c r="D124" s="320"/>
      <c r="E124" s="320"/>
      <c r="F124" s="31"/>
      <c r="G124" s="31"/>
      <c r="H124" s="31"/>
      <c r="I124" s="31"/>
      <c r="J124" s="490"/>
      <c r="K124" s="491"/>
      <c r="L124" s="321"/>
    </row>
    <row r="125" spans="1:12" ht="15.75" thickBot="1" x14ac:dyDescent="0.3">
      <c r="A125" s="502" t="s">
        <v>699</v>
      </c>
      <c r="B125" s="515"/>
      <c r="C125" s="515"/>
      <c r="D125" s="515"/>
      <c r="E125" s="515"/>
      <c r="F125" s="515"/>
      <c r="G125" s="515"/>
      <c r="H125" s="515"/>
      <c r="I125" s="515"/>
      <c r="J125" s="515"/>
      <c r="K125" s="516"/>
      <c r="L125" s="313">
        <f>SUM(L122:L124)</f>
        <v>0</v>
      </c>
    </row>
    <row r="126" spans="1:12" ht="30.75" thickBot="1" x14ac:dyDescent="0.3">
      <c r="A126" s="548" t="s">
        <v>700</v>
      </c>
      <c r="B126" s="549">
        <v>5213414</v>
      </c>
      <c r="C126" s="550" t="s">
        <v>719</v>
      </c>
      <c r="D126" s="549" t="s">
        <v>19</v>
      </c>
      <c r="E126" s="551">
        <v>0.5</v>
      </c>
      <c r="F126" s="552"/>
      <c r="G126" s="552"/>
      <c r="H126" s="552"/>
      <c r="I126" s="552"/>
      <c r="J126" s="553">
        <f>L169</f>
        <v>0</v>
      </c>
      <c r="K126" s="554"/>
      <c r="L126" s="615">
        <f>J126*E126</f>
        <v>0</v>
      </c>
    </row>
    <row r="127" spans="1:12" ht="15.75" customHeight="1" x14ac:dyDescent="0.25">
      <c r="A127" s="534" t="s">
        <v>708</v>
      </c>
      <c r="B127" s="316">
        <v>5213414</v>
      </c>
      <c r="C127" s="555" t="s">
        <v>720</v>
      </c>
      <c r="D127" s="316" t="s">
        <v>710</v>
      </c>
      <c r="E127" s="316">
        <v>6.6400000000000001E-3</v>
      </c>
      <c r="F127" s="191"/>
      <c r="G127" s="191"/>
      <c r="H127" s="191"/>
      <c r="I127" s="191"/>
      <c r="J127" s="536">
        <f>Z23</f>
        <v>0</v>
      </c>
      <c r="K127" s="514"/>
      <c r="L127" s="317">
        <f>E127*J127</f>
        <v>0</v>
      </c>
    </row>
    <row r="128" spans="1:12" x14ac:dyDescent="0.25">
      <c r="A128" s="535"/>
      <c r="B128" s="320"/>
      <c r="C128" s="31"/>
      <c r="D128" s="320"/>
      <c r="E128" s="320"/>
      <c r="F128" s="31"/>
      <c r="G128" s="31"/>
      <c r="H128" s="31"/>
      <c r="I128" s="31"/>
      <c r="J128" s="537"/>
      <c r="K128" s="492"/>
      <c r="L128" s="321"/>
    </row>
    <row r="129" spans="1:12" x14ac:dyDescent="0.25">
      <c r="A129" s="535"/>
      <c r="B129" s="320"/>
      <c r="C129" s="31"/>
      <c r="D129" s="320"/>
      <c r="E129" s="320"/>
      <c r="F129" s="31"/>
      <c r="G129" s="31"/>
      <c r="H129" s="31"/>
      <c r="I129" s="31"/>
      <c r="J129" s="537"/>
      <c r="K129" s="492"/>
      <c r="L129" s="321"/>
    </row>
    <row r="130" spans="1:12" ht="15.75" thickBot="1" x14ac:dyDescent="0.3">
      <c r="A130" s="502" t="s">
        <v>715</v>
      </c>
      <c r="B130" s="515"/>
      <c r="C130" s="515"/>
      <c r="D130" s="515"/>
      <c r="E130" s="515"/>
      <c r="F130" s="515"/>
      <c r="G130" s="515"/>
      <c r="H130" s="515"/>
      <c r="I130" s="515"/>
      <c r="J130" s="515"/>
      <c r="K130" s="516"/>
      <c r="L130" s="313">
        <f>SUM(L127:L129)</f>
        <v>0</v>
      </c>
    </row>
    <row r="131" spans="1:12" x14ac:dyDescent="0.25">
      <c r="A131" s="600" t="s">
        <v>776</v>
      </c>
      <c r="B131" s="556"/>
      <c r="C131" s="556"/>
      <c r="D131" s="556"/>
      <c r="E131" s="556"/>
      <c r="F131" s="556"/>
      <c r="G131" s="556"/>
      <c r="H131" s="556"/>
      <c r="I131" s="556"/>
      <c r="J131" s="556"/>
      <c r="K131" s="547"/>
      <c r="L131" s="616">
        <f>L130+L125+L121+L126</f>
        <v>0</v>
      </c>
    </row>
    <row r="132" spans="1:12" ht="15.75" thickBot="1" x14ac:dyDescent="0.3">
      <c r="A132" s="305"/>
      <c r="B132" s="309"/>
      <c r="C132" s="108"/>
      <c r="D132" s="108"/>
      <c r="E132" s="309"/>
      <c r="F132" s="108"/>
      <c r="G132" s="108"/>
      <c r="H132" s="108"/>
      <c r="I132" s="108"/>
      <c r="J132" s="108"/>
      <c r="K132" s="108"/>
      <c r="L132" s="306"/>
    </row>
    <row r="133" spans="1:12" ht="15.75" thickBot="1" x14ac:dyDescent="0.3">
      <c r="A133" s="528" t="s">
        <v>721</v>
      </c>
      <c r="B133" s="529"/>
      <c r="C133" s="529"/>
      <c r="D133" s="529"/>
      <c r="E133" s="529"/>
      <c r="F133" s="529"/>
      <c r="G133" s="529"/>
      <c r="H133" s="529"/>
      <c r="I133" s="529"/>
      <c r="J133" s="529"/>
      <c r="K133" s="529"/>
      <c r="L133" s="530"/>
    </row>
    <row r="134" spans="1:12" ht="15.75" thickBot="1" x14ac:dyDescent="0.3">
      <c r="A134" s="494"/>
      <c r="B134" s="330" t="s">
        <v>17</v>
      </c>
      <c r="C134" s="496" t="s">
        <v>722</v>
      </c>
      <c r="D134" s="494" t="s">
        <v>654</v>
      </c>
      <c r="E134" s="494" t="s">
        <v>655</v>
      </c>
      <c r="F134" s="494" t="s">
        <v>656</v>
      </c>
      <c r="G134" s="494"/>
      <c r="H134" s="494" t="s">
        <v>657</v>
      </c>
      <c r="I134" s="494"/>
      <c r="J134" s="494" t="s">
        <v>658</v>
      </c>
      <c r="K134" s="494"/>
      <c r="L134" s="494" t="s">
        <v>659</v>
      </c>
    </row>
    <row r="135" spans="1:12" x14ac:dyDescent="0.25">
      <c r="A135" s="495"/>
      <c r="B135" s="187">
        <v>5213414</v>
      </c>
      <c r="C135" s="497"/>
      <c r="D135" s="495"/>
      <c r="E135" s="495"/>
      <c r="F135" s="330" t="s">
        <v>661</v>
      </c>
      <c r="G135" s="330" t="s">
        <v>662</v>
      </c>
      <c r="H135" s="330" t="s">
        <v>661</v>
      </c>
      <c r="I135" s="330" t="s">
        <v>662</v>
      </c>
      <c r="J135" s="495"/>
      <c r="K135" s="495"/>
      <c r="L135" s="495"/>
    </row>
    <row r="136" spans="1:12" x14ac:dyDescent="0.25">
      <c r="A136" s="557" t="s">
        <v>663</v>
      </c>
      <c r="B136" s="320" t="s">
        <v>668</v>
      </c>
      <c r="C136" s="188" t="s">
        <v>669</v>
      </c>
      <c r="D136" s="320" t="s">
        <v>119</v>
      </c>
      <c r="E136" s="320">
        <v>0.15060000000000001</v>
      </c>
      <c r="F136" s="189">
        <v>1</v>
      </c>
      <c r="G136" s="189">
        <v>0</v>
      </c>
      <c r="H136" s="671"/>
      <c r="I136" s="671"/>
      <c r="J136" s="492"/>
      <c r="K136" s="492"/>
      <c r="L136" s="321">
        <f>E136*((F136*H136)+(G136*I136))</f>
        <v>0</v>
      </c>
    </row>
    <row r="137" spans="1:12" x14ac:dyDescent="0.25">
      <c r="A137" s="557"/>
      <c r="B137" s="320" t="s">
        <v>672</v>
      </c>
      <c r="C137" s="190" t="s">
        <v>673</v>
      </c>
      <c r="D137" s="320" t="s">
        <v>119</v>
      </c>
      <c r="E137" s="320">
        <v>0.48193000000000003</v>
      </c>
      <c r="F137" s="189">
        <v>1</v>
      </c>
      <c r="G137" s="189">
        <v>0</v>
      </c>
      <c r="H137" s="671"/>
      <c r="I137" s="671"/>
      <c r="J137" s="492"/>
      <c r="K137" s="492"/>
      <c r="L137" s="321">
        <f>E137*((F137*H137)+(G137*I137))</f>
        <v>0</v>
      </c>
    </row>
    <row r="138" spans="1:12" x14ac:dyDescent="0.25">
      <c r="A138" s="557"/>
      <c r="B138" s="320" t="s">
        <v>675</v>
      </c>
      <c r="C138" s="190" t="s">
        <v>676</v>
      </c>
      <c r="D138" s="320" t="s">
        <v>119</v>
      </c>
      <c r="E138" s="320">
        <v>0.20080000000000001</v>
      </c>
      <c r="F138" s="189">
        <v>1</v>
      </c>
      <c r="G138" s="189">
        <v>0</v>
      </c>
      <c r="H138" s="671"/>
      <c r="I138" s="671"/>
      <c r="J138" s="492"/>
      <c r="K138" s="492"/>
      <c r="L138" s="321">
        <f t="shared" ref="L138:L139" si="10">E138*((F138*H138)+(G138*I138))</f>
        <v>0</v>
      </c>
    </row>
    <row r="139" spans="1:12" ht="15.75" customHeight="1" x14ac:dyDescent="0.25">
      <c r="A139" s="557"/>
      <c r="B139" s="320" t="s">
        <v>679</v>
      </c>
      <c r="C139" s="190" t="s">
        <v>680</v>
      </c>
      <c r="D139" s="320" t="s">
        <v>119</v>
      </c>
      <c r="E139" s="320">
        <v>0.48193000000000003</v>
      </c>
      <c r="F139" s="189">
        <v>1</v>
      </c>
      <c r="G139" s="189">
        <v>0</v>
      </c>
      <c r="H139" s="671"/>
      <c r="I139" s="671"/>
      <c r="J139" s="492"/>
      <c r="K139" s="492"/>
      <c r="L139" s="321">
        <f t="shared" si="10"/>
        <v>0</v>
      </c>
    </row>
    <row r="140" spans="1:12" x14ac:dyDescent="0.25">
      <c r="A140" s="498" t="s">
        <v>674</v>
      </c>
      <c r="B140" s="499"/>
      <c r="C140" s="499"/>
      <c r="D140" s="499"/>
      <c r="E140" s="499"/>
      <c r="F140" s="499"/>
      <c r="G140" s="499"/>
      <c r="H140" s="499"/>
      <c r="I140" s="499"/>
      <c r="J140" s="499"/>
      <c r="K140" s="491"/>
      <c r="L140" s="324">
        <f>SUM(L136:L139)</f>
        <v>0</v>
      </c>
    </row>
    <row r="141" spans="1:12" x14ac:dyDescent="0.25">
      <c r="A141" s="487" t="s">
        <v>421</v>
      </c>
      <c r="B141" s="320" t="s">
        <v>682</v>
      </c>
      <c r="C141" s="188" t="s">
        <v>683</v>
      </c>
      <c r="D141" s="320" t="s">
        <v>119</v>
      </c>
      <c r="E141" s="320">
        <v>2</v>
      </c>
      <c r="F141" s="189"/>
      <c r="G141" s="189"/>
      <c r="H141" s="320"/>
      <c r="I141" s="320"/>
      <c r="J141" s="669"/>
      <c r="K141" s="670"/>
      <c r="L141" s="321">
        <f>E141*J141</f>
        <v>0</v>
      </c>
    </row>
    <row r="142" spans="1:12" x14ac:dyDescent="0.25">
      <c r="A142" s="488"/>
      <c r="B142" s="320" t="s">
        <v>685</v>
      </c>
      <c r="C142" s="188" t="s">
        <v>686</v>
      </c>
      <c r="D142" s="320" t="s">
        <v>119</v>
      </c>
      <c r="E142" s="320">
        <v>1</v>
      </c>
      <c r="F142" s="189"/>
      <c r="G142" s="189"/>
      <c r="H142" s="320"/>
      <c r="I142" s="320"/>
      <c r="J142" s="669"/>
      <c r="K142" s="670"/>
      <c r="L142" s="321">
        <f t="shared" ref="L142:L144" si="11">E142*J142</f>
        <v>0</v>
      </c>
    </row>
    <row r="143" spans="1:12" x14ac:dyDescent="0.25">
      <c r="A143" s="488"/>
      <c r="B143" s="320" t="s">
        <v>688</v>
      </c>
      <c r="C143" s="188" t="s">
        <v>689</v>
      </c>
      <c r="D143" s="320" t="s">
        <v>119</v>
      </c>
      <c r="E143" s="320">
        <v>1</v>
      </c>
      <c r="F143" s="189"/>
      <c r="G143" s="189"/>
      <c r="H143" s="320"/>
      <c r="I143" s="320"/>
      <c r="J143" s="669"/>
      <c r="K143" s="670"/>
      <c r="L143" s="321">
        <f t="shared" si="11"/>
        <v>0</v>
      </c>
    </row>
    <row r="144" spans="1:12" x14ac:dyDescent="0.25">
      <c r="A144" s="489"/>
      <c r="B144" s="320" t="s">
        <v>677</v>
      </c>
      <c r="C144" s="188" t="s">
        <v>678</v>
      </c>
      <c r="D144" s="320" t="s">
        <v>119</v>
      </c>
      <c r="E144" s="320">
        <v>2</v>
      </c>
      <c r="F144" s="189"/>
      <c r="G144" s="189"/>
      <c r="H144" s="320"/>
      <c r="I144" s="320"/>
      <c r="J144" s="669"/>
      <c r="K144" s="670"/>
      <c r="L144" s="321">
        <f t="shared" si="11"/>
        <v>0</v>
      </c>
    </row>
    <row r="145" spans="1:12" x14ac:dyDescent="0.25">
      <c r="A145" s="498" t="s">
        <v>681</v>
      </c>
      <c r="B145" s="499"/>
      <c r="C145" s="499"/>
      <c r="D145" s="499"/>
      <c r="E145" s="499"/>
      <c r="F145" s="499"/>
      <c r="G145" s="499"/>
      <c r="H145" s="499"/>
      <c r="I145" s="499"/>
      <c r="J145" s="499"/>
      <c r="K145" s="491"/>
      <c r="L145" s="324">
        <f>SUM(L141:L144)</f>
        <v>0</v>
      </c>
    </row>
    <row r="146" spans="1:12" x14ac:dyDescent="0.25">
      <c r="A146" s="498" t="s">
        <v>684</v>
      </c>
      <c r="B146" s="462"/>
      <c r="C146" s="462"/>
      <c r="D146" s="462"/>
      <c r="E146" s="462"/>
      <c r="F146" s="462"/>
      <c r="G146" s="462"/>
      <c r="H146" s="462"/>
      <c r="I146" s="462"/>
      <c r="J146" s="462"/>
      <c r="K146" s="463"/>
      <c r="L146" s="324">
        <f>L145+L140</f>
        <v>0</v>
      </c>
    </row>
    <row r="147" spans="1:12" ht="15.75" thickBot="1" x14ac:dyDescent="0.3">
      <c r="A147" s="502" t="s">
        <v>687</v>
      </c>
      <c r="B147" s="503"/>
      <c r="C147" s="503"/>
      <c r="D147" s="503"/>
      <c r="E147" s="503"/>
      <c r="F147" s="503"/>
      <c r="G147" s="503"/>
      <c r="H147" s="503"/>
      <c r="I147" s="503"/>
      <c r="J147" s="503"/>
      <c r="K147" s="504"/>
      <c r="L147" s="319">
        <f>L146/4</f>
        <v>0</v>
      </c>
    </row>
    <row r="148" spans="1:12" x14ac:dyDescent="0.25">
      <c r="A148" s="511" t="s">
        <v>692</v>
      </c>
      <c r="B148" s="191" t="s">
        <v>693</v>
      </c>
      <c r="C148" s="191" t="s">
        <v>694</v>
      </c>
      <c r="D148" s="316" t="s">
        <v>118</v>
      </c>
      <c r="E148" s="316">
        <v>12.72</v>
      </c>
      <c r="F148" s="191"/>
      <c r="G148" s="191"/>
      <c r="H148" s="191"/>
      <c r="I148" s="191"/>
      <c r="J148" s="512"/>
      <c r="K148" s="513"/>
      <c r="L148" s="317">
        <f>E148*J148</f>
        <v>0</v>
      </c>
    </row>
    <row r="149" spans="1:12" x14ac:dyDescent="0.25">
      <c r="A149" s="508"/>
      <c r="B149" s="31" t="s">
        <v>723</v>
      </c>
      <c r="C149" s="31" t="s">
        <v>724</v>
      </c>
      <c r="D149" s="320" t="s">
        <v>19</v>
      </c>
      <c r="E149" s="320">
        <v>1</v>
      </c>
      <c r="F149" s="31"/>
      <c r="G149" s="31"/>
      <c r="H149" s="31"/>
      <c r="I149" s="31"/>
      <c r="J149" s="490"/>
      <c r="K149" s="491"/>
      <c r="L149" s="321">
        <f t="shared" ref="L149" si="12">E149*J149</f>
        <v>0</v>
      </c>
    </row>
    <row r="150" spans="1:12" x14ac:dyDescent="0.25">
      <c r="A150" s="509"/>
      <c r="B150" s="31"/>
      <c r="C150" s="31"/>
      <c r="D150" s="320"/>
      <c r="E150" s="320"/>
      <c r="F150" s="31"/>
      <c r="G150" s="31"/>
      <c r="H150" s="31"/>
      <c r="I150" s="31"/>
      <c r="J150" s="490"/>
      <c r="K150" s="491"/>
      <c r="L150" s="321"/>
    </row>
    <row r="151" spans="1:12" ht="15.75" thickBot="1" x14ac:dyDescent="0.3">
      <c r="A151" s="502" t="s">
        <v>699</v>
      </c>
      <c r="B151" s="515"/>
      <c r="C151" s="515"/>
      <c r="D151" s="515"/>
      <c r="E151" s="515"/>
      <c r="F151" s="515"/>
      <c r="G151" s="515"/>
      <c r="H151" s="515"/>
      <c r="I151" s="515"/>
      <c r="J151" s="515"/>
      <c r="K151" s="516"/>
      <c r="L151" s="313">
        <f>SUM(L148:L150)</f>
        <v>0</v>
      </c>
    </row>
    <row r="152" spans="1:12" ht="30" x14ac:dyDescent="0.25">
      <c r="A152" s="558" t="s">
        <v>700</v>
      </c>
      <c r="B152" s="559">
        <v>5212552</v>
      </c>
      <c r="C152" s="560" t="s">
        <v>701</v>
      </c>
      <c r="D152" s="559" t="s">
        <v>19</v>
      </c>
      <c r="E152" s="559">
        <v>1</v>
      </c>
      <c r="F152" s="561"/>
      <c r="G152" s="561"/>
      <c r="H152" s="561"/>
      <c r="I152" s="561"/>
      <c r="J152" s="562">
        <f>L165</f>
        <v>0</v>
      </c>
      <c r="K152" s="563"/>
      <c r="L152" s="618">
        <f>J152*E152</f>
        <v>0</v>
      </c>
    </row>
    <row r="153" spans="1:12" ht="30" x14ac:dyDescent="0.25">
      <c r="A153" s="564" t="s">
        <v>663</v>
      </c>
      <c r="B153" s="565" t="s">
        <v>702</v>
      </c>
      <c r="C153" s="566" t="s">
        <v>703</v>
      </c>
      <c r="D153" s="567" t="s">
        <v>119</v>
      </c>
      <c r="E153" s="568">
        <v>1</v>
      </c>
      <c r="F153" s="569">
        <v>1</v>
      </c>
      <c r="G153" s="569">
        <v>0</v>
      </c>
      <c r="H153" s="666"/>
      <c r="I153" s="666"/>
      <c r="J153" s="570"/>
      <c r="K153" s="570"/>
      <c r="L153" s="619">
        <f>E153*((F153*H153)+(G153*I153))</f>
        <v>0</v>
      </c>
    </row>
    <row r="154" spans="1:12" x14ac:dyDescent="0.25">
      <c r="A154" s="571"/>
      <c r="B154" s="565" t="s">
        <v>672</v>
      </c>
      <c r="C154" s="565" t="s">
        <v>673</v>
      </c>
      <c r="D154" s="567" t="s">
        <v>119</v>
      </c>
      <c r="E154" s="568">
        <v>1</v>
      </c>
      <c r="F154" s="569">
        <v>1</v>
      </c>
      <c r="G154" s="569">
        <v>0</v>
      </c>
      <c r="H154" s="666"/>
      <c r="I154" s="666"/>
      <c r="J154" s="570"/>
      <c r="K154" s="570"/>
      <c r="L154" s="619">
        <f>E154*((F154*H154)+(G154*I154))</f>
        <v>0</v>
      </c>
    </row>
    <row r="155" spans="1:12" x14ac:dyDescent="0.25">
      <c r="A155" s="572" t="s">
        <v>674</v>
      </c>
      <c r="B155" s="573"/>
      <c r="C155" s="573"/>
      <c r="D155" s="573"/>
      <c r="E155" s="573"/>
      <c r="F155" s="573"/>
      <c r="G155" s="573"/>
      <c r="H155" s="573"/>
      <c r="I155" s="573"/>
      <c r="J155" s="573"/>
      <c r="K155" s="574"/>
      <c r="L155" s="621">
        <f>SUM(L153:L154)</f>
        <v>0</v>
      </c>
    </row>
    <row r="156" spans="1:12" x14ac:dyDescent="0.25">
      <c r="A156" s="564" t="s">
        <v>421</v>
      </c>
      <c r="B156" s="565" t="s">
        <v>682</v>
      </c>
      <c r="C156" s="565" t="s">
        <v>683</v>
      </c>
      <c r="D156" s="567" t="s">
        <v>119</v>
      </c>
      <c r="E156" s="568">
        <v>1</v>
      </c>
      <c r="F156" s="565"/>
      <c r="G156" s="565"/>
      <c r="H156" s="565"/>
      <c r="I156" s="565"/>
      <c r="J156" s="667"/>
      <c r="K156" s="667"/>
      <c r="L156" s="619">
        <f>E156*J156</f>
        <v>0</v>
      </c>
    </row>
    <row r="157" spans="1:12" x14ac:dyDescent="0.25">
      <c r="A157" s="575"/>
      <c r="B157" s="565" t="s">
        <v>704</v>
      </c>
      <c r="C157" s="565" t="s">
        <v>705</v>
      </c>
      <c r="D157" s="567" t="s">
        <v>119</v>
      </c>
      <c r="E157" s="568">
        <v>1</v>
      </c>
      <c r="F157" s="565"/>
      <c r="G157" s="565"/>
      <c r="H157" s="565"/>
      <c r="I157" s="565"/>
      <c r="J157" s="667"/>
      <c r="K157" s="667"/>
      <c r="L157" s="619">
        <f t="shared" ref="L157:L158" si="13">E157*J157</f>
        <v>0</v>
      </c>
    </row>
    <row r="158" spans="1:12" x14ac:dyDescent="0.25">
      <c r="A158" s="571"/>
      <c r="B158" s="565" t="s">
        <v>677</v>
      </c>
      <c r="C158" s="565" t="s">
        <v>678</v>
      </c>
      <c r="D158" s="567" t="s">
        <v>119</v>
      </c>
      <c r="E158" s="568">
        <v>1</v>
      </c>
      <c r="F158" s="565"/>
      <c r="G158" s="565"/>
      <c r="H158" s="565"/>
      <c r="I158" s="565"/>
      <c r="J158" s="667"/>
      <c r="K158" s="667"/>
      <c r="L158" s="619">
        <f t="shared" si="13"/>
        <v>0</v>
      </c>
    </row>
    <row r="159" spans="1:12" x14ac:dyDescent="0.25">
      <c r="A159" s="572" t="s">
        <v>681</v>
      </c>
      <c r="B159" s="573"/>
      <c r="C159" s="573"/>
      <c r="D159" s="573"/>
      <c r="E159" s="573"/>
      <c r="F159" s="573"/>
      <c r="G159" s="573"/>
      <c r="H159" s="573"/>
      <c r="I159" s="573"/>
      <c r="J159" s="573"/>
      <c r="K159" s="574"/>
      <c r="L159" s="621">
        <f>SUM(L156:L158)</f>
        <v>0</v>
      </c>
    </row>
    <row r="160" spans="1:12" x14ac:dyDescent="0.25">
      <c r="A160" s="572" t="s">
        <v>684</v>
      </c>
      <c r="B160" s="576"/>
      <c r="C160" s="576"/>
      <c r="D160" s="576"/>
      <c r="E160" s="576"/>
      <c r="F160" s="576"/>
      <c r="G160" s="576"/>
      <c r="H160" s="576"/>
      <c r="I160" s="576"/>
      <c r="J160" s="576"/>
      <c r="K160" s="577"/>
      <c r="L160" s="621">
        <f>L159+L155</f>
        <v>0</v>
      </c>
    </row>
    <row r="161" spans="1:12" x14ac:dyDescent="0.25">
      <c r="A161" s="572" t="s">
        <v>687</v>
      </c>
      <c r="B161" s="576"/>
      <c r="C161" s="576"/>
      <c r="D161" s="576"/>
      <c r="E161" s="576"/>
      <c r="F161" s="576"/>
      <c r="G161" s="576"/>
      <c r="H161" s="576"/>
      <c r="I161" s="576"/>
      <c r="J161" s="576"/>
      <c r="K161" s="577"/>
      <c r="L161" s="623">
        <f>L160/9.96</f>
        <v>0</v>
      </c>
    </row>
    <row r="162" spans="1:12" x14ac:dyDescent="0.25">
      <c r="A162" s="601" t="s">
        <v>692</v>
      </c>
      <c r="B162" s="565" t="s">
        <v>706</v>
      </c>
      <c r="C162" s="565" t="s">
        <v>707</v>
      </c>
      <c r="D162" s="567" t="s">
        <v>118</v>
      </c>
      <c r="E162" s="567">
        <v>8.4500000000000006E-2</v>
      </c>
      <c r="F162" s="565"/>
      <c r="G162" s="565"/>
      <c r="H162" s="565"/>
      <c r="I162" s="565"/>
      <c r="J162" s="669"/>
      <c r="K162" s="670"/>
      <c r="L162" s="619">
        <f t="shared" ref="L162" si="14">E162*J162</f>
        <v>0</v>
      </c>
    </row>
    <row r="163" spans="1:12" ht="15.75" thickBot="1" x14ac:dyDescent="0.3">
      <c r="A163" s="578" t="s">
        <v>699</v>
      </c>
      <c r="B163" s="579"/>
      <c r="C163" s="579"/>
      <c r="D163" s="579"/>
      <c r="E163" s="579"/>
      <c r="F163" s="579"/>
      <c r="G163" s="579"/>
      <c r="H163" s="579"/>
      <c r="I163" s="579"/>
      <c r="J163" s="579"/>
      <c r="K163" s="580"/>
      <c r="L163" s="625">
        <f>SUM(L162)</f>
        <v>0</v>
      </c>
    </row>
    <row r="164" spans="1:12" x14ac:dyDescent="0.25">
      <c r="A164" s="601" t="s">
        <v>708</v>
      </c>
      <c r="B164" s="565" t="s">
        <v>706</v>
      </c>
      <c r="C164" s="565" t="s">
        <v>709</v>
      </c>
      <c r="D164" s="567" t="s">
        <v>725</v>
      </c>
      <c r="E164" s="567">
        <v>8.0000000000000007E-5</v>
      </c>
      <c r="F164" s="565"/>
      <c r="G164" s="565"/>
      <c r="H164" s="565"/>
      <c r="I164" s="565"/>
      <c r="J164" s="581">
        <f>Z35</f>
        <v>0</v>
      </c>
      <c r="K164" s="582"/>
      <c r="L164" s="619">
        <f t="shared" ref="L164" si="15">E164*J164</f>
        <v>0</v>
      </c>
    </row>
    <row r="165" spans="1:12" ht="15.75" thickBot="1" x14ac:dyDescent="0.3">
      <c r="A165" s="583"/>
      <c r="B165" s="584"/>
      <c r="C165" s="584"/>
      <c r="D165" s="584"/>
      <c r="E165" s="584"/>
      <c r="F165" s="584"/>
      <c r="G165" s="584"/>
      <c r="H165" s="584"/>
      <c r="I165" s="584"/>
      <c r="J165" s="584"/>
      <c r="K165" s="584"/>
      <c r="L165" s="663">
        <f>L164+L163+L161</f>
        <v>0</v>
      </c>
    </row>
    <row r="166" spans="1:12" x14ac:dyDescent="0.25">
      <c r="A166" s="585" t="s">
        <v>708</v>
      </c>
      <c r="B166" s="586" t="s">
        <v>693</v>
      </c>
      <c r="C166" s="586" t="s">
        <v>712</v>
      </c>
      <c r="D166" s="587" t="s">
        <v>710</v>
      </c>
      <c r="E166" s="587">
        <v>1.272E-2</v>
      </c>
      <c r="F166" s="586"/>
      <c r="G166" s="586"/>
      <c r="H166" s="586"/>
      <c r="I166" s="586"/>
      <c r="J166" s="588">
        <f>Z11</f>
        <v>0</v>
      </c>
      <c r="K166" s="589"/>
      <c r="L166" s="628">
        <f t="shared" ref="L166:L167" si="16">E166*J166</f>
        <v>0</v>
      </c>
    </row>
    <row r="167" spans="1:12" x14ac:dyDescent="0.25">
      <c r="A167" s="590"/>
      <c r="B167" s="591" t="s">
        <v>723</v>
      </c>
      <c r="C167" s="591" t="s">
        <v>728</v>
      </c>
      <c r="D167" s="592" t="s">
        <v>710</v>
      </c>
      <c r="E167" s="592">
        <v>5.2999999999999998E-4</v>
      </c>
      <c r="F167" s="591"/>
      <c r="G167" s="591"/>
      <c r="H167" s="591"/>
      <c r="I167" s="591"/>
      <c r="J167" s="593">
        <f>Z23</f>
        <v>0</v>
      </c>
      <c r="K167" s="594"/>
      <c r="L167" s="628">
        <f t="shared" si="16"/>
        <v>0</v>
      </c>
    </row>
    <row r="168" spans="1:12" x14ac:dyDescent="0.25">
      <c r="A168" s="595" t="s">
        <v>726</v>
      </c>
      <c r="B168" s="596"/>
      <c r="C168" s="596"/>
      <c r="D168" s="596"/>
      <c r="E168" s="596"/>
      <c r="F168" s="596"/>
      <c r="G168" s="596"/>
      <c r="H168" s="596"/>
      <c r="I168" s="596"/>
      <c r="J168" s="596"/>
      <c r="K168" s="597"/>
      <c r="L168" s="664">
        <f>L166+L167</f>
        <v>0</v>
      </c>
    </row>
    <row r="169" spans="1:12" ht="15.75" thickBot="1" x14ac:dyDescent="0.3">
      <c r="A169" s="598" t="s">
        <v>727</v>
      </c>
      <c r="B169" s="599"/>
      <c r="C169" s="599"/>
      <c r="D169" s="599"/>
      <c r="E169" s="599"/>
      <c r="F169" s="599"/>
      <c r="G169" s="599"/>
      <c r="H169" s="599"/>
      <c r="I169" s="599"/>
      <c r="J169" s="599"/>
      <c r="K169" s="599"/>
      <c r="L169" s="665">
        <f>L168+L151+L147+L152</f>
        <v>0</v>
      </c>
    </row>
    <row r="170" spans="1:12" x14ac:dyDescent="0.25">
      <c r="A170" s="305"/>
      <c r="B170" s="108"/>
      <c r="C170" s="108"/>
      <c r="D170" s="108"/>
      <c r="E170" s="309"/>
      <c r="F170" s="108"/>
      <c r="G170" s="108"/>
      <c r="H170" s="108"/>
      <c r="I170" s="108"/>
      <c r="J170" s="108"/>
      <c r="K170" s="108"/>
      <c r="L170" s="108"/>
    </row>
    <row r="171" spans="1:12" x14ac:dyDescent="0.25">
      <c r="B171"/>
      <c r="E171"/>
    </row>
    <row r="172" spans="1:12" ht="15.75" thickBot="1" x14ac:dyDescent="0.3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ht="15.75" thickBot="1" x14ac:dyDescent="0.3">
      <c r="A173" s="494" t="s">
        <v>351</v>
      </c>
      <c r="B173" s="330" t="s">
        <v>17</v>
      </c>
      <c r="C173" s="496" t="s">
        <v>778</v>
      </c>
      <c r="D173" s="494" t="s">
        <v>654</v>
      </c>
      <c r="E173" s="494" t="s">
        <v>655</v>
      </c>
      <c r="F173" s="494" t="s">
        <v>656</v>
      </c>
      <c r="G173" s="494"/>
      <c r="H173" s="494" t="s">
        <v>657</v>
      </c>
      <c r="I173" s="494"/>
      <c r="J173" s="494" t="s">
        <v>658</v>
      </c>
      <c r="K173" s="494"/>
      <c r="L173" s="494" t="s">
        <v>659</v>
      </c>
    </row>
    <row r="174" spans="1:12" x14ac:dyDescent="0.25">
      <c r="A174" s="495"/>
      <c r="B174" s="187">
        <v>5213863</v>
      </c>
      <c r="C174" s="497"/>
      <c r="D174" s="495"/>
      <c r="E174" s="495"/>
      <c r="F174" s="330" t="s">
        <v>661</v>
      </c>
      <c r="G174" s="330" t="s">
        <v>662</v>
      </c>
      <c r="H174" s="330" t="s">
        <v>661</v>
      </c>
      <c r="I174" s="330" t="s">
        <v>662</v>
      </c>
      <c r="J174" s="495"/>
      <c r="K174" s="495"/>
      <c r="L174" s="495"/>
    </row>
    <row r="175" spans="1:12" x14ac:dyDescent="0.25">
      <c r="A175" s="487" t="s">
        <v>663</v>
      </c>
      <c r="B175" s="320" t="s">
        <v>690</v>
      </c>
      <c r="C175" s="188" t="s">
        <v>739</v>
      </c>
      <c r="D175" s="320" t="s">
        <v>119</v>
      </c>
      <c r="E175" s="320">
        <v>1</v>
      </c>
      <c r="F175" s="189">
        <v>0.3</v>
      </c>
      <c r="G175" s="189">
        <v>0.7</v>
      </c>
      <c r="H175" s="671"/>
      <c r="I175" s="671"/>
      <c r="J175" s="490"/>
      <c r="K175" s="491"/>
      <c r="L175" s="631">
        <v>59.207900000000002</v>
      </c>
    </row>
    <row r="176" spans="1:12" x14ac:dyDescent="0.25">
      <c r="A176" s="488"/>
      <c r="B176" s="320"/>
      <c r="C176" s="188"/>
      <c r="D176" s="320"/>
      <c r="E176" s="320"/>
      <c r="F176" s="189"/>
      <c r="G176" s="189"/>
      <c r="H176" s="320"/>
      <c r="I176" s="320"/>
      <c r="J176" s="490"/>
      <c r="K176" s="491"/>
      <c r="L176" s="631">
        <f>E176*((F176*H176)+(G176*I176))</f>
        <v>0</v>
      </c>
    </row>
    <row r="177" spans="1:12" x14ac:dyDescent="0.25">
      <c r="A177" s="488"/>
      <c r="B177" s="320"/>
      <c r="C177" s="188"/>
      <c r="D177" s="320"/>
      <c r="E177" s="320"/>
      <c r="F177" s="189"/>
      <c r="G177" s="189"/>
      <c r="H177" s="320"/>
      <c r="I177" s="320"/>
      <c r="J177" s="490"/>
      <c r="K177" s="491"/>
      <c r="L177" s="631">
        <f>E177*((F177*H177)+(G177*I177))</f>
        <v>0</v>
      </c>
    </row>
    <row r="178" spans="1:12" x14ac:dyDescent="0.25">
      <c r="A178" s="488"/>
      <c r="B178" s="320"/>
      <c r="C178" s="188"/>
      <c r="D178" s="320"/>
      <c r="E178" s="320"/>
      <c r="F178" s="189"/>
      <c r="G178" s="189"/>
      <c r="H178" s="320"/>
      <c r="I178" s="320"/>
      <c r="J178" s="490"/>
      <c r="K178" s="491"/>
      <c r="L178" s="631">
        <f>E178*((F178*H178)+(G178*I178))</f>
        <v>0</v>
      </c>
    </row>
    <row r="179" spans="1:12" x14ac:dyDescent="0.25">
      <c r="A179" s="489"/>
      <c r="B179" s="320"/>
      <c r="C179" s="188"/>
      <c r="D179" s="320"/>
      <c r="E179" s="320"/>
      <c r="F179" s="189"/>
      <c r="G179" s="189"/>
      <c r="H179" s="320"/>
      <c r="I179" s="320"/>
      <c r="J179" s="490"/>
      <c r="K179" s="491"/>
      <c r="L179" s="631">
        <f>E179*((F179*H179)+(G179*I179))</f>
        <v>0</v>
      </c>
    </row>
    <row r="180" spans="1:12" x14ac:dyDescent="0.25">
      <c r="A180" s="498" t="s">
        <v>674</v>
      </c>
      <c r="B180" s="499"/>
      <c r="C180" s="499"/>
      <c r="D180" s="499"/>
      <c r="E180" s="499"/>
      <c r="F180" s="499"/>
      <c r="G180" s="499"/>
      <c r="H180" s="499"/>
      <c r="I180" s="499"/>
      <c r="J180" s="499"/>
      <c r="K180" s="491"/>
      <c r="L180" s="324">
        <f>SUM(L175:L179)</f>
        <v>59.207900000000002</v>
      </c>
    </row>
    <row r="181" spans="1:12" x14ac:dyDescent="0.25">
      <c r="A181" s="507" t="s">
        <v>421</v>
      </c>
      <c r="B181" s="320" t="s">
        <v>688</v>
      </c>
      <c r="C181" s="188" t="s">
        <v>689</v>
      </c>
      <c r="D181" s="320" t="s">
        <v>119</v>
      </c>
      <c r="E181" s="189">
        <v>1</v>
      </c>
      <c r="F181" s="320"/>
      <c r="G181" s="320"/>
      <c r="H181" s="320"/>
      <c r="I181" s="320"/>
      <c r="J181" s="669"/>
      <c r="K181" s="670"/>
      <c r="L181" s="631">
        <f>E181*J181</f>
        <v>0</v>
      </c>
    </row>
    <row r="182" spans="1:12" x14ac:dyDescent="0.25">
      <c r="A182" s="508"/>
      <c r="B182" s="320" t="s">
        <v>677</v>
      </c>
      <c r="C182" s="188" t="s">
        <v>678</v>
      </c>
      <c r="D182" s="320" t="s">
        <v>119</v>
      </c>
      <c r="E182" s="189">
        <v>1</v>
      </c>
      <c r="F182" s="320"/>
      <c r="G182" s="320"/>
      <c r="H182" s="320"/>
      <c r="I182" s="320"/>
      <c r="J182" s="669"/>
      <c r="K182" s="670"/>
      <c r="L182" s="631">
        <f>E182*J182</f>
        <v>0</v>
      </c>
    </row>
    <row r="183" spans="1:12" x14ac:dyDescent="0.25">
      <c r="A183" s="508"/>
      <c r="B183" s="320"/>
      <c r="C183" s="188"/>
      <c r="D183" s="320"/>
      <c r="E183" s="189"/>
      <c r="F183" s="320"/>
      <c r="G183" s="320"/>
      <c r="H183" s="320"/>
      <c r="I183" s="320"/>
      <c r="J183" s="490"/>
      <c r="K183" s="491"/>
      <c r="L183" s="631">
        <f>E183*J183</f>
        <v>0</v>
      </c>
    </row>
    <row r="184" spans="1:12" x14ac:dyDescent="0.25">
      <c r="A184" s="509"/>
      <c r="B184" s="320"/>
      <c r="C184" s="188"/>
      <c r="D184" s="320"/>
      <c r="E184" s="189"/>
      <c r="F184" s="320"/>
      <c r="G184" s="320"/>
      <c r="H184" s="320"/>
      <c r="I184" s="320"/>
      <c r="J184" s="490"/>
      <c r="K184" s="491"/>
      <c r="L184" s="631">
        <f>E184*J184</f>
        <v>0</v>
      </c>
    </row>
    <row r="185" spans="1:12" x14ac:dyDescent="0.25">
      <c r="A185" s="498" t="s">
        <v>681</v>
      </c>
      <c r="B185" s="499"/>
      <c r="C185" s="499"/>
      <c r="D185" s="499"/>
      <c r="E185" s="499"/>
      <c r="F185" s="499"/>
      <c r="G185" s="499"/>
      <c r="H185" s="499"/>
      <c r="I185" s="499"/>
      <c r="J185" s="499"/>
      <c r="K185" s="491"/>
      <c r="L185" s="324">
        <f>SUM(L181:L184)</f>
        <v>0</v>
      </c>
    </row>
    <row r="186" spans="1:12" x14ac:dyDescent="0.25">
      <c r="A186" s="498" t="s">
        <v>684</v>
      </c>
      <c r="B186" s="462"/>
      <c r="C186" s="462"/>
      <c r="D186" s="462"/>
      <c r="E186" s="462"/>
      <c r="F186" s="462"/>
      <c r="G186" s="462"/>
      <c r="H186" s="462"/>
      <c r="I186" s="462"/>
      <c r="J186" s="462"/>
      <c r="K186" s="463"/>
      <c r="L186" s="324">
        <f>L185+L180</f>
        <v>59.207900000000002</v>
      </c>
    </row>
    <row r="187" spans="1:12" ht="15.75" thickBot="1" x14ac:dyDescent="0.3">
      <c r="A187" s="502" t="s">
        <v>687</v>
      </c>
      <c r="B187" s="503"/>
      <c r="C187" s="503"/>
      <c r="D187" s="503"/>
      <c r="E187" s="503"/>
      <c r="F187" s="503"/>
      <c r="G187" s="503"/>
      <c r="H187" s="503"/>
      <c r="I187" s="503"/>
      <c r="J187" s="503"/>
      <c r="K187" s="504"/>
      <c r="L187" s="313">
        <f>L186/4.1</f>
        <v>14.440951219512197</v>
      </c>
    </row>
    <row r="188" spans="1:12" ht="15.75" thickBot="1" x14ac:dyDescent="0.3">
      <c r="A188" s="511" t="s">
        <v>692</v>
      </c>
      <c r="B188" s="191" t="s">
        <v>740</v>
      </c>
      <c r="C188" s="191" t="s">
        <v>741</v>
      </c>
      <c r="D188" s="316" t="s">
        <v>118</v>
      </c>
      <c r="E188" s="191">
        <v>1.0581199999999999</v>
      </c>
      <c r="F188" s="191"/>
      <c r="G188" s="191"/>
      <c r="H188" s="191"/>
      <c r="I188" s="191"/>
      <c r="J188" s="672"/>
      <c r="K188" s="673"/>
      <c r="L188" s="632">
        <f>E188*J188</f>
        <v>0</v>
      </c>
    </row>
    <row r="189" spans="1:12" x14ac:dyDescent="0.25">
      <c r="A189" s="508"/>
      <c r="B189" s="31" t="s">
        <v>742</v>
      </c>
      <c r="C189" s="31" t="s">
        <v>743</v>
      </c>
      <c r="D189" s="316" t="s">
        <v>118</v>
      </c>
      <c r="E189" s="31">
        <v>14.742000000000001</v>
      </c>
      <c r="F189" s="31"/>
      <c r="G189" s="31"/>
      <c r="H189" s="31"/>
      <c r="I189" s="31"/>
      <c r="J189" s="669"/>
      <c r="K189" s="670"/>
      <c r="L189" s="631">
        <f t="shared" ref="L189:L190" si="17">E189*J189</f>
        <v>0</v>
      </c>
    </row>
    <row r="190" spans="1:12" x14ac:dyDescent="0.25">
      <c r="A190" s="509"/>
      <c r="B190" s="31"/>
      <c r="C190" s="31"/>
      <c r="D190" s="320"/>
      <c r="E190" s="31"/>
      <c r="F190" s="31"/>
      <c r="G190" s="31"/>
      <c r="H190" s="31"/>
      <c r="I190" s="31"/>
      <c r="J190" s="490"/>
      <c r="K190" s="491"/>
      <c r="L190" s="631">
        <f t="shared" si="17"/>
        <v>0</v>
      </c>
    </row>
    <row r="191" spans="1:12" ht="15.75" thickBot="1" x14ac:dyDescent="0.3">
      <c r="A191" s="502" t="s">
        <v>699</v>
      </c>
      <c r="B191" s="515"/>
      <c r="C191" s="515"/>
      <c r="D191" s="515"/>
      <c r="E191" s="515"/>
      <c r="F191" s="515"/>
      <c r="G191" s="515"/>
      <c r="H191" s="515"/>
      <c r="I191" s="515"/>
      <c r="J191" s="515"/>
      <c r="K191" s="516"/>
      <c r="L191" s="313">
        <f>SUM(L188:L190)</f>
        <v>0</v>
      </c>
    </row>
    <row r="192" spans="1:12" ht="30" x14ac:dyDescent="0.25">
      <c r="A192" s="300" t="s">
        <v>700</v>
      </c>
      <c r="B192" s="331">
        <v>1107892</v>
      </c>
      <c r="C192" s="302" t="s">
        <v>744</v>
      </c>
      <c r="D192" s="331" t="s">
        <v>19</v>
      </c>
      <c r="E192" s="304">
        <v>3.2000000000000001E-2</v>
      </c>
      <c r="F192" s="304"/>
      <c r="G192" s="304"/>
      <c r="H192" s="304"/>
      <c r="I192" s="304"/>
      <c r="J192" s="518">
        <f>L214</f>
        <v>0</v>
      </c>
      <c r="K192" s="519"/>
      <c r="L192" s="333">
        <f>J192*E192</f>
        <v>0</v>
      </c>
    </row>
    <row r="193" spans="1:12" x14ac:dyDescent="0.25">
      <c r="A193" s="523" t="s">
        <v>663</v>
      </c>
      <c r="B193" s="298" t="s">
        <v>745</v>
      </c>
      <c r="C193" s="295" t="s">
        <v>746</v>
      </c>
      <c r="D193" s="322" t="s">
        <v>119</v>
      </c>
      <c r="E193" s="297">
        <v>1</v>
      </c>
      <c r="F193" s="297">
        <v>0.13</v>
      </c>
      <c r="G193" s="297">
        <v>0.87</v>
      </c>
      <c r="H193" s="666"/>
      <c r="I193" s="666"/>
      <c r="J193" s="517"/>
      <c r="K193" s="517"/>
      <c r="L193" s="633">
        <f>E193*((F193*H193)+(G193*I193))</f>
        <v>0</v>
      </c>
    </row>
    <row r="194" spans="1:12" x14ac:dyDescent="0.25">
      <c r="A194" s="524"/>
      <c r="B194" s="298" t="s">
        <v>747</v>
      </c>
      <c r="C194" s="298" t="s">
        <v>748</v>
      </c>
      <c r="D194" s="322" t="s">
        <v>119</v>
      </c>
      <c r="E194" s="297">
        <v>1</v>
      </c>
      <c r="F194" s="297">
        <v>1</v>
      </c>
      <c r="G194" s="297">
        <v>0</v>
      </c>
      <c r="H194" s="666"/>
      <c r="I194" s="666"/>
      <c r="J194" s="517"/>
      <c r="K194" s="517"/>
      <c r="L194" s="633">
        <f>E194*((F194*H194)+(G194*I194))</f>
        <v>0</v>
      </c>
    </row>
    <row r="195" spans="1:12" x14ac:dyDescent="0.25">
      <c r="A195" s="524"/>
      <c r="B195" s="298" t="s">
        <v>749</v>
      </c>
      <c r="C195" s="298" t="s">
        <v>750</v>
      </c>
      <c r="D195" s="322" t="s">
        <v>119</v>
      </c>
      <c r="E195" s="297">
        <v>4</v>
      </c>
      <c r="F195" s="297">
        <v>0.95</v>
      </c>
      <c r="G195" s="297">
        <v>0.05</v>
      </c>
      <c r="H195" s="666"/>
      <c r="I195" s="666"/>
      <c r="J195" s="517"/>
      <c r="K195" s="517"/>
      <c r="L195" s="633">
        <f>E195*((F195*H195)+(G195*I195))</f>
        <v>0</v>
      </c>
    </row>
    <row r="196" spans="1:12" x14ac:dyDescent="0.25">
      <c r="A196" s="525"/>
      <c r="B196" s="298" t="s">
        <v>751</v>
      </c>
      <c r="C196" s="298" t="s">
        <v>752</v>
      </c>
      <c r="D196" s="322" t="s">
        <v>119</v>
      </c>
      <c r="E196" s="297">
        <v>3</v>
      </c>
      <c r="F196" s="297">
        <v>0.37</v>
      </c>
      <c r="G196" s="297">
        <v>0.63</v>
      </c>
      <c r="H196" s="666"/>
      <c r="I196" s="666"/>
      <c r="J196" s="517"/>
      <c r="K196" s="517"/>
      <c r="L196" s="633">
        <f t="shared" ref="L196" si="18">E196*((F196*H196)+(G196*I196))</f>
        <v>0</v>
      </c>
    </row>
    <row r="197" spans="1:12" x14ac:dyDescent="0.25">
      <c r="A197" s="520" t="s">
        <v>674</v>
      </c>
      <c r="B197" s="521"/>
      <c r="C197" s="521"/>
      <c r="D197" s="521"/>
      <c r="E197" s="521"/>
      <c r="F197" s="521"/>
      <c r="G197" s="521"/>
      <c r="H197" s="521"/>
      <c r="I197" s="521"/>
      <c r="J197" s="521"/>
      <c r="K197" s="522"/>
      <c r="L197" s="327">
        <f>SUM(L193:L196)</f>
        <v>0</v>
      </c>
    </row>
    <row r="198" spans="1:12" x14ac:dyDescent="0.25">
      <c r="A198" s="523" t="s">
        <v>421</v>
      </c>
      <c r="B198" s="298" t="s">
        <v>753</v>
      </c>
      <c r="C198" s="298" t="s">
        <v>754</v>
      </c>
      <c r="D198" s="322" t="s">
        <v>119</v>
      </c>
      <c r="E198" s="297">
        <v>1</v>
      </c>
      <c r="F198" s="298"/>
      <c r="G198" s="298"/>
      <c r="H198" s="298"/>
      <c r="I198" s="298"/>
      <c r="J198" s="667"/>
      <c r="K198" s="667"/>
      <c r="L198" s="633">
        <f>E198*J198</f>
        <v>0</v>
      </c>
    </row>
    <row r="199" spans="1:12" x14ac:dyDescent="0.25">
      <c r="A199" s="524"/>
      <c r="B199" s="298" t="s">
        <v>677</v>
      </c>
      <c r="C199" s="298" t="s">
        <v>678</v>
      </c>
      <c r="D199" s="322" t="s">
        <v>119</v>
      </c>
      <c r="E199" s="297">
        <v>10</v>
      </c>
      <c r="F199" s="298"/>
      <c r="G199" s="298"/>
      <c r="H199" s="298"/>
      <c r="I199" s="298"/>
      <c r="J199" s="667"/>
      <c r="K199" s="667"/>
      <c r="L199" s="633">
        <f t="shared" ref="L199:L200" si="19">E199*J199</f>
        <v>0</v>
      </c>
    </row>
    <row r="200" spans="1:12" x14ac:dyDescent="0.25">
      <c r="A200" s="525"/>
      <c r="B200" s="298"/>
      <c r="C200" s="298"/>
      <c r="D200" s="322"/>
      <c r="E200" s="297"/>
      <c r="F200" s="298"/>
      <c r="G200" s="298"/>
      <c r="H200" s="298"/>
      <c r="I200" s="298"/>
      <c r="J200" s="517"/>
      <c r="K200" s="517"/>
      <c r="L200" s="633">
        <f t="shared" si="19"/>
        <v>0</v>
      </c>
    </row>
    <row r="201" spans="1:12" x14ac:dyDescent="0.25">
      <c r="A201" s="520" t="s">
        <v>755</v>
      </c>
      <c r="B201" s="521"/>
      <c r="C201" s="521"/>
      <c r="D201" s="521"/>
      <c r="E201" s="521"/>
      <c r="F201" s="521"/>
      <c r="G201" s="521"/>
      <c r="H201" s="521"/>
      <c r="I201" s="521"/>
      <c r="J201" s="521"/>
      <c r="K201" s="522"/>
      <c r="L201" s="327">
        <f>SUM(L198:L200)</f>
        <v>0</v>
      </c>
    </row>
    <row r="202" spans="1:12" x14ac:dyDescent="0.25">
      <c r="A202" s="520" t="s">
        <v>684</v>
      </c>
      <c r="B202" s="526"/>
      <c r="C202" s="526"/>
      <c r="D202" s="526"/>
      <c r="E202" s="526"/>
      <c r="F202" s="526"/>
      <c r="G202" s="526"/>
      <c r="H202" s="526"/>
      <c r="I202" s="526"/>
      <c r="J202" s="526"/>
      <c r="K202" s="527"/>
      <c r="L202" s="327">
        <f>L201+L197</f>
        <v>0</v>
      </c>
    </row>
    <row r="203" spans="1:12" x14ac:dyDescent="0.25">
      <c r="A203" s="520" t="s">
        <v>687</v>
      </c>
      <c r="B203" s="526"/>
      <c r="C203" s="526"/>
      <c r="D203" s="526"/>
      <c r="E203" s="526"/>
      <c r="F203" s="526"/>
      <c r="G203" s="526"/>
      <c r="H203" s="526"/>
      <c r="I203" s="526"/>
      <c r="J203" s="526"/>
      <c r="K203" s="527"/>
      <c r="L203" s="327">
        <f>L202/3.62</f>
        <v>0</v>
      </c>
    </row>
    <row r="204" spans="1:12" x14ac:dyDescent="0.25">
      <c r="A204" s="523" t="s">
        <v>692</v>
      </c>
      <c r="B204" s="298" t="s">
        <v>756</v>
      </c>
      <c r="C204" s="298" t="s">
        <v>757</v>
      </c>
      <c r="D204" s="322" t="s">
        <v>29</v>
      </c>
      <c r="E204" s="298">
        <v>0.61585999999999996</v>
      </c>
      <c r="F204" s="298"/>
      <c r="G204" s="298"/>
      <c r="H204" s="298"/>
      <c r="I204" s="298"/>
      <c r="J204" s="667"/>
      <c r="K204" s="667"/>
      <c r="L204" s="633">
        <f t="shared" ref="L204:L206" si="20">E204*J204</f>
        <v>0</v>
      </c>
    </row>
    <row r="205" spans="1:12" x14ac:dyDescent="0.25">
      <c r="A205" s="524"/>
      <c r="B205" s="298" t="s">
        <v>758</v>
      </c>
      <c r="C205" s="298" t="s">
        <v>759</v>
      </c>
      <c r="D205" s="322" t="s">
        <v>29</v>
      </c>
      <c r="E205" s="298">
        <v>0.36753999999999998</v>
      </c>
      <c r="F205" s="298"/>
      <c r="G205" s="298"/>
      <c r="H205" s="298"/>
      <c r="I205" s="298"/>
      <c r="J205" s="667"/>
      <c r="K205" s="667"/>
      <c r="L205" s="633">
        <f t="shared" si="20"/>
        <v>0</v>
      </c>
    </row>
    <row r="206" spans="1:12" x14ac:dyDescent="0.25">
      <c r="A206" s="524"/>
      <c r="B206" s="298" t="s">
        <v>760</v>
      </c>
      <c r="C206" s="298" t="s">
        <v>761</v>
      </c>
      <c r="D206" s="322" t="s">
        <v>29</v>
      </c>
      <c r="E206" s="298">
        <v>0.36753999999999998</v>
      </c>
      <c r="F206" s="298"/>
      <c r="G206" s="298"/>
      <c r="H206" s="298"/>
      <c r="I206" s="298"/>
      <c r="J206" s="667"/>
      <c r="K206" s="667"/>
      <c r="L206" s="633">
        <f t="shared" si="20"/>
        <v>0</v>
      </c>
    </row>
    <row r="207" spans="1:12" x14ac:dyDescent="0.25">
      <c r="A207" s="525"/>
      <c r="B207" s="298" t="s">
        <v>762</v>
      </c>
      <c r="C207" s="298" t="s">
        <v>763</v>
      </c>
      <c r="D207" s="322" t="s">
        <v>764</v>
      </c>
      <c r="E207" s="298">
        <v>313.50229000000002</v>
      </c>
      <c r="F207" s="298"/>
      <c r="G207" s="298"/>
      <c r="H207" s="298"/>
      <c r="I207" s="298"/>
      <c r="J207" s="667"/>
      <c r="K207" s="667"/>
      <c r="L207" s="633">
        <f>E207*J207</f>
        <v>0</v>
      </c>
    </row>
    <row r="208" spans="1:12" x14ac:dyDescent="0.25">
      <c r="A208" s="520" t="s">
        <v>699</v>
      </c>
      <c r="B208" s="521"/>
      <c r="C208" s="521"/>
      <c r="D208" s="521"/>
      <c r="E208" s="521"/>
      <c r="F208" s="521"/>
      <c r="G208" s="521"/>
      <c r="H208" s="521"/>
      <c r="I208" s="521"/>
      <c r="J208" s="521"/>
      <c r="K208" s="522"/>
      <c r="L208" s="327">
        <f>SUM(L204:L207)</f>
        <v>0</v>
      </c>
    </row>
    <row r="209" spans="1:12" x14ac:dyDescent="0.25">
      <c r="A209" s="634" t="s">
        <v>708</v>
      </c>
      <c r="B209" s="635">
        <v>5914647</v>
      </c>
      <c r="C209" s="636" t="s">
        <v>765</v>
      </c>
      <c r="D209" s="322" t="s">
        <v>710</v>
      </c>
      <c r="E209" s="322">
        <v>0.92379</v>
      </c>
      <c r="F209" s="322"/>
      <c r="G209" s="322"/>
      <c r="H209" s="322"/>
      <c r="I209" s="322"/>
      <c r="J209" s="637">
        <f>Z59</f>
        <v>0</v>
      </c>
      <c r="K209" s="522"/>
      <c r="L209" s="633">
        <f t="shared" ref="L209:L212" si="21">E209*J209</f>
        <v>0</v>
      </c>
    </row>
    <row r="210" spans="1:12" x14ac:dyDescent="0.25">
      <c r="A210" s="638"/>
      <c r="B210" s="635">
        <v>5914647</v>
      </c>
      <c r="C210" s="636" t="s">
        <v>766</v>
      </c>
      <c r="D210" s="322" t="s">
        <v>710</v>
      </c>
      <c r="E210" s="322">
        <v>0.55130999999999997</v>
      </c>
      <c r="F210" s="322"/>
      <c r="G210" s="322"/>
      <c r="H210" s="322"/>
      <c r="I210" s="322"/>
      <c r="J210" s="637">
        <f>Z59</f>
        <v>0</v>
      </c>
      <c r="K210" s="522"/>
      <c r="L210" s="633">
        <f t="shared" si="21"/>
        <v>0</v>
      </c>
    </row>
    <row r="211" spans="1:12" x14ac:dyDescent="0.25">
      <c r="A211" s="638"/>
      <c r="B211" s="635">
        <v>5914647</v>
      </c>
      <c r="C211" s="636" t="s">
        <v>767</v>
      </c>
      <c r="D211" s="322" t="s">
        <v>710</v>
      </c>
      <c r="E211" s="322">
        <v>0.55130999999999997</v>
      </c>
      <c r="F211" s="322"/>
      <c r="G211" s="322"/>
      <c r="H211" s="322"/>
      <c r="I211" s="322"/>
      <c r="J211" s="637">
        <f>Z59</f>
        <v>0</v>
      </c>
      <c r="K211" s="522"/>
      <c r="L211" s="633">
        <f t="shared" si="21"/>
        <v>0</v>
      </c>
    </row>
    <row r="212" spans="1:12" x14ac:dyDescent="0.25">
      <c r="A212" s="639"/>
      <c r="B212" s="635">
        <v>5914655</v>
      </c>
      <c r="C212" s="636" t="s">
        <v>768</v>
      </c>
      <c r="D212" s="322" t="s">
        <v>710</v>
      </c>
      <c r="E212" s="322">
        <v>0.3135</v>
      </c>
      <c r="F212" s="322"/>
      <c r="G212" s="322"/>
      <c r="H212" s="322"/>
      <c r="I212" s="322"/>
      <c r="J212" s="637">
        <f>Z72</f>
        <v>0</v>
      </c>
      <c r="K212" s="522"/>
      <c r="L212" s="633">
        <f t="shared" si="21"/>
        <v>0</v>
      </c>
    </row>
    <row r="213" spans="1:12" x14ac:dyDescent="0.25">
      <c r="A213" s="640" t="s">
        <v>769</v>
      </c>
      <c r="B213" s="641"/>
      <c r="C213" s="641"/>
      <c r="D213" s="641"/>
      <c r="E213" s="641"/>
      <c r="F213" s="641"/>
      <c r="G213" s="641"/>
      <c r="H213" s="641"/>
      <c r="I213" s="641"/>
      <c r="J213" s="641"/>
      <c r="K213" s="642"/>
      <c r="L213" s="327">
        <f>SUM(L209:L212)</f>
        <v>0</v>
      </c>
    </row>
    <row r="214" spans="1:12" ht="15.75" thickBot="1" x14ac:dyDescent="0.3">
      <c r="A214" s="539" t="s">
        <v>711</v>
      </c>
      <c r="B214" s="540"/>
      <c r="C214" s="540"/>
      <c r="D214" s="540"/>
      <c r="E214" s="540"/>
      <c r="F214" s="540"/>
      <c r="G214" s="540"/>
      <c r="H214" s="540"/>
      <c r="I214" s="540"/>
      <c r="J214" s="540"/>
      <c r="K214" s="540"/>
      <c r="L214" s="643">
        <f>L208+L203+L213</f>
        <v>0</v>
      </c>
    </row>
    <row r="215" spans="1:12" ht="30" x14ac:dyDescent="0.25">
      <c r="A215" s="300" t="s">
        <v>700</v>
      </c>
      <c r="B215" s="331">
        <v>4805750</v>
      </c>
      <c r="C215" s="302" t="s">
        <v>770</v>
      </c>
      <c r="D215" s="331" t="s">
        <v>19</v>
      </c>
      <c r="E215" s="304">
        <v>3.2000000000000001E-2</v>
      </c>
      <c r="F215" s="304"/>
      <c r="G215" s="304"/>
      <c r="H215" s="304"/>
      <c r="I215" s="304"/>
      <c r="J215" s="518">
        <f>L228</f>
        <v>1.5024999999999999</v>
      </c>
      <c r="K215" s="519"/>
      <c r="L215" s="333">
        <f>J215*E215</f>
        <v>4.8079999999999998E-2</v>
      </c>
    </row>
    <row r="216" spans="1:12" x14ac:dyDescent="0.25">
      <c r="A216" s="644"/>
      <c r="B216" s="298"/>
      <c r="C216" s="295"/>
      <c r="D216" s="322"/>
      <c r="E216" s="297"/>
      <c r="F216" s="297"/>
      <c r="G216" s="297"/>
      <c r="H216" s="298"/>
      <c r="I216" s="298"/>
      <c r="J216" s="517"/>
      <c r="K216" s="517"/>
      <c r="L216" s="633">
        <f>E216*((F216*H216)+(G216*I216))</f>
        <v>0</v>
      </c>
    </row>
    <row r="217" spans="1:12" x14ac:dyDescent="0.25">
      <c r="A217" s="644"/>
      <c r="B217" s="298"/>
      <c r="C217" s="298"/>
      <c r="D217" s="322"/>
      <c r="E217" s="297"/>
      <c r="F217" s="297"/>
      <c r="G217" s="297"/>
      <c r="H217" s="298"/>
      <c r="I217" s="298"/>
      <c r="J217" s="517"/>
      <c r="K217" s="517"/>
      <c r="L217" s="633">
        <f>E217*((F217*H217)+(G217*I217))</f>
        <v>0</v>
      </c>
    </row>
    <row r="218" spans="1:12" x14ac:dyDescent="0.25">
      <c r="A218" s="520" t="s">
        <v>674</v>
      </c>
      <c r="B218" s="521"/>
      <c r="C218" s="521"/>
      <c r="D218" s="521"/>
      <c r="E218" s="521"/>
      <c r="F218" s="521"/>
      <c r="G218" s="521"/>
      <c r="H218" s="521"/>
      <c r="I218" s="521"/>
      <c r="J218" s="521"/>
      <c r="K218" s="522"/>
      <c r="L218" s="327">
        <f>SUM(L216:L217)</f>
        <v>0</v>
      </c>
    </row>
    <row r="219" spans="1:12" x14ac:dyDescent="0.25">
      <c r="A219" s="644"/>
      <c r="B219" s="298" t="s">
        <v>677</v>
      </c>
      <c r="C219" s="298" t="s">
        <v>678</v>
      </c>
      <c r="D219" s="322" t="s">
        <v>119</v>
      </c>
      <c r="E219" s="297">
        <v>1</v>
      </c>
      <c r="F219" s="298"/>
      <c r="G219" s="298"/>
      <c r="H219" s="298"/>
      <c r="I219" s="298"/>
      <c r="J219" s="667"/>
      <c r="K219" s="667"/>
      <c r="L219" s="633">
        <f>E219*J219</f>
        <v>0</v>
      </c>
    </row>
    <row r="220" spans="1:12" x14ac:dyDescent="0.25">
      <c r="A220" s="644"/>
      <c r="B220" s="298"/>
      <c r="C220" s="298"/>
      <c r="D220" s="322"/>
      <c r="E220" s="297"/>
      <c r="F220" s="298"/>
      <c r="G220" s="298"/>
      <c r="H220" s="298"/>
      <c r="I220" s="298"/>
      <c r="J220" s="517"/>
      <c r="K220" s="517"/>
      <c r="L220" s="633">
        <f t="shared" ref="L220:L221" si="22">E220*J220</f>
        <v>0</v>
      </c>
    </row>
    <row r="221" spans="1:12" x14ac:dyDescent="0.25">
      <c r="A221" s="644"/>
      <c r="B221" s="298"/>
      <c r="C221" s="298"/>
      <c r="D221" s="322"/>
      <c r="E221" s="297"/>
      <c r="F221" s="298"/>
      <c r="G221" s="298"/>
      <c r="H221" s="298"/>
      <c r="I221" s="298"/>
      <c r="J221" s="517"/>
      <c r="K221" s="517"/>
      <c r="L221" s="633">
        <f t="shared" si="22"/>
        <v>0</v>
      </c>
    </row>
    <row r="222" spans="1:12" x14ac:dyDescent="0.25">
      <c r="A222" s="520" t="s">
        <v>681</v>
      </c>
      <c r="B222" s="521"/>
      <c r="C222" s="521"/>
      <c r="D222" s="521"/>
      <c r="E222" s="521"/>
      <c r="F222" s="521"/>
      <c r="G222" s="521"/>
      <c r="H222" s="521"/>
      <c r="I222" s="521"/>
      <c r="J222" s="521"/>
      <c r="K222" s="522"/>
      <c r="L222" s="327">
        <f>SUM(L219:L221)</f>
        <v>0</v>
      </c>
    </row>
    <row r="223" spans="1:12" x14ac:dyDescent="0.25">
      <c r="A223" s="520" t="s">
        <v>684</v>
      </c>
      <c r="B223" s="526"/>
      <c r="C223" s="526"/>
      <c r="D223" s="526"/>
      <c r="E223" s="526"/>
      <c r="F223" s="526"/>
      <c r="G223" s="526"/>
      <c r="H223" s="526"/>
      <c r="I223" s="526"/>
      <c r="J223" s="526"/>
      <c r="K223" s="527"/>
      <c r="L223" s="327">
        <f>L222+L218</f>
        <v>0</v>
      </c>
    </row>
    <row r="224" spans="1:12" x14ac:dyDescent="0.25">
      <c r="A224" s="520" t="s">
        <v>687</v>
      </c>
      <c r="B224" s="526"/>
      <c r="C224" s="526"/>
      <c r="D224" s="526"/>
      <c r="E224" s="526"/>
      <c r="F224" s="526"/>
      <c r="G224" s="526"/>
      <c r="H224" s="526"/>
      <c r="I224" s="526"/>
      <c r="J224" s="526"/>
      <c r="K224" s="527"/>
      <c r="L224" s="327">
        <f>L223/0.5</f>
        <v>0</v>
      </c>
    </row>
    <row r="225" spans="1:12" x14ac:dyDescent="0.25">
      <c r="A225" s="644"/>
      <c r="B225" s="298"/>
      <c r="C225" s="298"/>
      <c r="D225" s="322"/>
      <c r="E225" s="298"/>
      <c r="F225" s="298"/>
      <c r="G225" s="298"/>
      <c r="H225" s="298"/>
      <c r="I225" s="298"/>
      <c r="J225" s="517"/>
      <c r="K225" s="517"/>
      <c r="L225" s="633">
        <f>E225*J225</f>
        <v>0</v>
      </c>
    </row>
    <row r="226" spans="1:12" x14ac:dyDescent="0.25">
      <c r="A226" s="520" t="s">
        <v>699</v>
      </c>
      <c r="B226" s="521"/>
      <c r="C226" s="521"/>
      <c r="D226" s="521"/>
      <c r="E226" s="521"/>
      <c r="F226" s="521"/>
      <c r="G226" s="521"/>
      <c r="H226" s="521"/>
      <c r="I226" s="521"/>
      <c r="J226" s="521"/>
      <c r="K226" s="522"/>
      <c r="L226" s="327">
        <f>SUM(L225)</f>
        <v>0</v>
      </c>
    </row>
    <row r="227" spans="1:12" x14ac:dyDescent="0.25">
      <c r="A227" s="644"/>
      <c r="B227" s="298"/>
      <c r="C227" s="298"/>
      <c r="D227" s="322"/>
      <c r="E227" s="298"/>
      <c r="F227" s="298"/>
      <c r="G227" s="298"/>
      <c r="H227" s="298"/>
      <c r="I227" s="298"/>
      <c r="J227" s="645" t="s">
        <v>771</v>
      </c>
      <c r="K227" s="646"/>
      <c r="L227" s="633">
        <v>1.5024999999999999</v>
      </c>
    </row>
    <row r="228" spans="1:12" ht="15.75" thickBot="1" x14ac:dyDescent="0.3">
      <c r="A228" s="539" t="s">
        <v>711</v>
      </c>
      <c r="B228" s="540"/>
      <c r="C228" s="540"/>
      <c r="D228" s="540"/>
      <c r="E228" s="540"/>
      <c r="F228" s="540"/>
      <c r="G228" s="540"/>
      <c r="H228" s="540"/>
      <c r="I228" s="540"/>
      <c r="J228" s="540"/>
      <c r="K228" s="540"/>
      <c r="L228" s="643">
        <f>L227+L226+L224</f>
        <v>1.5024999999999999</v>
      </c>
    </row>
    <row r="229" spans="1:12" ht="30" x14ac:dyDescent="0.25">
      <c r="A229" s="534" t="s">
        <v>708</v>
      </c>
      <c r="B229" s="647" t="s">
        <v>740</v>
      </c>
      <c r="C229" s="648" t="s">
        <v>773</v>
      </c>
      <c r="D229" s="647" t="s">
        <v>710</v>
      </c>
      <c r="E229" s="647">
        <v>1.06E-3</v>
      </c>
      <c r="F229" s="647"/>
      <c r="G229" s="647"/>
      <c r="H229" s="647"/>
      <c r="I229" s="647"/>
      <c r="J229" s="649">
        <f>Z23</f>
        <v>0</v>
      </c>
      <c r="K229" s="650"/>
      <c r="L229" s="651">
        <f>E229*J229</f>
        <v>0</v>
      </c>
    </row>
    <row r="230" spans="1:12" x14ac:dyDescent="0.25">
      <c r="A230" s="535"/>
      <c r="B230" s="310" t="s">
        <v>742</v>
      </c>
      <c r="C230" s="652" t="s">
        <v>779</v>
      </c>
      <c r="D230" s="310" t="s">
        <v>710</v>
      </c>
      <c r="E230" s="310">
        <v>1.474E-2</v>
      </c>
      <c r="F230" s="310"/>
      <c r="G230" s="310"/>
      <c r="H230" s="310"/>
      <c r="I230" s="310"/>
      <c r="J230" s="653">
        <f>Z23</f>
        <v>0</v>
      </c>
      <c r="K230" s="465"/>
      <c r="L230" s="654">
        <f t="shared" ref="L230:L231" si="23">E230*J230</f>
        <v>0</v>
      </c>
    </row>
    <row r="231" spans="1:12" ht="30" x14ac:dyDescent="0.25">
      <c r="A231" s="535"/>
      <c r="B231" s="310">
        <v>4805750</v>
      </c>
      <c r="C231" s="655" t="s">
        <v>775</v>
      </c>
      <c r="D231" s="310" t="s">
        <v>710</v>
      </c>
      <c r="E231" s="310">
        <v>0.06</v>
      </c>
      <c r="F231" s="310"/>
      <c r="G231" s="310"/>
      <c r="H231" s="310"/>
      <c r="I231" s="310"/>
      <c r="J231" s="653">
        <f>Z46</f>
        <v>0</v>
      </c>
      <c r="K231" s="465"/>
      <c r="L231" s="654">
        <f t="shared" si="23"/>
        <v>0</v>
      </c>
    </row>
    <row r="232" spans="1:12" ht="15.75" thickBot="1" x14ac:dyDescent="0.3">
      <c r="A232" s="656" t="s">
        <v>715</v>
      </c>
      <c r="B232" s="657"/>
      <c r="C232" s="657"/>
      <c r="D232" s="657"/>
      <c r="E232" s="657"/>
      <c r="F232" s="657"/>
      <c r="G232" s="657"/>
      <c r="H232" s="657"/>
      <c r="I232" s="657"/>
      <c r="J232" s="657"/>
      <c r="K232" s="658"/>
      <c r="L232" s="659">
        <f>SUM(L229:L231)</f>
        <v>0</v>
      </c>
    </row>
    <row r="233" spans="1:12" ht="15.75" thickBot="1" x14ac:dyDescent="0.3">
      <c r="A233" s="531" t="s">
        <v>780</v>
      </c>
      <c r="B233" s="532"/>
      <c r="C233" s="532"/>
      <c r="D233" s="532"/>
      <c r="E233" s="532"/>
      <c r="F233" s="532"/>
      <c r="G233" s="532"/>
      <c r="H233" s="532"/>
      <c r="I233" s="532"/>
      <c r="J233" s="532"/>
      <c r="K233" s="533"/>
      <c r="L233" s="315">
        <f>L232+L215+L192+L191+L187</f>
        <v>14.489031219512198</v>
      </c>
    </row>
    <row r="234" spans="1:12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1:12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1:12" ht="15.75" thickBot="1" x14ac:dyDescent="0.3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1:12" ht="15.75" thickBot="1" x14ac:dyDescent="0.3">
      <c r="A237" s="494" t="s">
        <v>352</v>
      </c>
      <c r="B237" s="330" t="s">
        <v>17</v>
      </c>
      <c r="C237" s="496" t="s">
        <v>729</v>
      </c>
      <c r="D237" s="494" t="s">
        <v>654</v>
      </c>
      <c r="E237" s="494" t="s">
        <v>655</v>
      </c>
      <c r="F237" s="494" t="s">
        <v>656</v>
      </c>
      <c r="G237" s="494"/>
      <c r="H237" s="494" t="s">
        <v>657</v>
      </c>
      <c r="I237" s="494"/>
      <c r="J237" s="494" t="s">
        <v>658</v>
      </c>
      <c r="K237" s="494"/>
      <c r="L237" s="494" t="s">
        <v>659</v>
      </c>
    </row>
    <row r="238" spans="1:12" ht="15.75" thickBot="1" x14ac:dyDescent="0.3">
      <c r="A238" s="494"/>
      <c r="B238" s="541">
        <v>5213464</v>
      </c>
      <c r="C238" s="542"/>
      <c r="D238" s="494"/>
      <c r="E238" s="494"/>
      <c r="F238" s="329" t="s">
        <v>661</v>
      </c>
      <c r="G238" s="329" t="s">
        <v>662</v>
      </c>
      <c r="H238" s="329" t="s">
        <v>661</v>
      </c>
      <c r="I238" s="329" t="s">
        <v>662</v>
      </c>
      <c r="J238" s="494"/>
      <c r="K238" s="494"/>
      <c r="L238" s="494"/>
    </row>
    <row r="239" spans="1:12" x14ac:dyDescent="0.25">
      <c r="A239" s="488" t="s">
        <v>663</v>
      </c>
      <c r="B239" s="543" t="s">
        <v>690</v>
      </c>
      <c r="C239" s="544" t="s">
        <v>691</v>
      </c>
      <c r="D239" s="543" t="s">
        <v>119</v>
      </c>
      <c r="E239" s="543">
        <v>1</v>
      </c>
      <c r="F239" s="545">
        <v>0.3</v>
      </c>
      <c r="G239" s="545">
        <v>0.7</v>
      </c>
      <c r="H239" s="668">
        <v>103.3853</v>
      </c>
      <c r="I239" s="668">
        <v>35.882399999999997</v>
      </c>
      <c r="J239" s="546"/>
      <c r="K239" s="547"/>
      <c r="L239" s="543">
        <f>E239*((F239*H239)+(G239*I239))</f>
        <v>56.133269999999996</v>
      </c>
    </row>
    <row r="240" spans="1:12" x14ac:dyDescent="0.25">
      <c r="A240" s="488"/>
      <c r="B240" s="320"/>
      <c r="C240" s="188"/>
      <c r="D240" s="320"/>
      <c r="E240" s="320"/>
      <c r="F240" s="189"/>
      <c r="G240" s="189"/>
      <c r="H240" s="320"/>
      <c r="I240" s="320"/>
      <c r="J240" s="490"/>
      <c r="K240" s="491"/>
      <c r="L240" s="320">
        <f>E240*((F240*H240)+(G240*I240))</f>
        <v>0</v>
      </c>
    </row>
    <row r="241" spans="1:12" x14ac:dyDescent="0.25">
      <c r="A241" s="488"/>
      <c r="B241" s="320"/>
      <c r="C241" s="188"/>
      <c r="D241" s="320"/>
      <c r="E241" s="320"/>
      <c r="F241" s="189"/>
      <c r="G241" s="189"/>
      <c r="H241" s="320"/>
      <c r="I241" s="320"/>
      <c r="J241" s="490"/>
      <c r="K241" s="491"/>
      <c r="L241" s="320">
        <f>E241*((F241*H241)+(G241*I241))</f>
        <v>0</v>
      </c>
    </row>
    <row r="242" spans="1:12" x14ac:dyDescent="0.25">
      <c r="A242" s="488"/>
      <c r="B242" s="320"/>
      <c r="C242" s="188"/>
      <c r="D242" s="320"/>
      <c r="E242" s="320"/>
      <c r="F242" s="189"/>
      <c r="G242" s="189"/>
      <c r="H242" s="320"/>
      <c r="I242" s="320"/>
      <c r="J242" s="490"/>
      <c r="K242" s="491"/>
      <c r="L242" s="320">
        <f>E242*((F242*H242)+(G242*I242))</f>
        <v>0</v>
      </c>
    </row>
    <row r="243" spans="1:12" x14ac:dyDescent="0.25">
      <c r="A243" s="489"/>
      <c r="B243" s="320"/>
      <c r="C243" s="188"/>
      <c r="D243" s="320"/>
      <c r="E243" s="320"/>
      <c r="F243" s="189"/>
      <c r="G243" s="189"/>
      <c r="H243" s="320"/>
      <c r="I243" s="320"/>
      <c r="J243" s="490"/>
      <c r="K243" s="491"/>
      <c r="L243" s="320">
        <f>E243*((F243*H243)+(G243*I243))</f>
        <v>0</v>
      </c>
    </row>
    <row r="244" spans="1:12" x14ac:dyDescent="0.25">
      <c r="A244" s="498" t="s">
        <v>674</v>
      </c>
      <c r="B244" s="499"/>
      <c r="C244" s="499"/>
      <c r="D244" s="499"/>
      <c r="E244" s="499"/>
      <c r="F244" s="499"/>
      <c r="G244" s="499"/>
      <c r="H244" s="499"/>
      <c r="I244" s="499"/>
      <c r="J244" s="499"/>
      <c r="K244" s="491"/>
      <c r="L244" s="323">
        <f>SUM(L239:L243)</f>
        <v>56.133269999999996</v>
      </c>
    </row>
    <row r="245" spans="1:12" x14ac:dyDescent="0.25">
      <c r="A245" s="507" t="s">
        <v>421</v>
      </c>
      <c r="B245" s="320"/>
      <c r="C245" s="188"/>
      <c r="D245" s="320"/>
      <c r="E245" s="189"/>
      <c r="F245" s="320"/>
      <c r="G245" s="320"/>
      <c r="H245" s="320"/>
      <c r="I245" s="320"/>
      <c r="J245" s="490"/>
      <c r="K245" s="491"/>
      <c r="L245" s="320">
        <f>E245*J245</f>
        <v>0</v>
      </c>
    </row>
    <row r="246" spans="1:12" x14ac:dyDescent="0.25">
      <c r="A246" s="508"/>
      <c r="B246" s="320" t="s">
        <v>685</v>
      </c>
      <c r="C246" s="188" t="s">
        <v>686</v>
      </c>
      <c r="D246" s="320" t="s">
        <v>119</v>
      </c>
      <c r="E246" s="189">
        <v>1</v>
      </c>
      <c r="F246" s="320"/>
      <c r="G246" s="320"/>
      <c r="H246" s="320"/>
      <c r="I246" s="320"/>
      <c r="J246" s="669">
        <v>21.1922</v>
      </c>
      <c r="K246" s="670"/>
      <c r="L246" s="320">
        <f>E246*J246</f>
        <v>21.1922</v>
      </c>
    </row>
    <row r="247" spans="1:12" x14ac:dyDescent="0.25">
      <c r="A247" s="508"/>
      <c r="B247" s="320"/>
      <c r="C247" s="188"/>
      <c r="D247" s="320"/>
      <c r="E247" s="189"/>
      <c r="F247" s="320"/>
      <c r="G247" s="320"/>
      <c r="H247" s="320"/>
      <c r="I247" s="320"/>
      <c r="J247" s="490"/>
      <c r="K247" s="491"/>
      <c r="L247" s="320">
        <f>E247*J247</f>
        <v>0</v>
      </c>
    </row>
    <row r="248" spans="1:12" x14ac:dyDescent="0.25">
      <c r="A248" s="509"/>
      <c r="B248" s="320" t="s">
        <v>677</v>
      </c>
      <c r="C248" s="188" t="s">
        <v>678</v>
      </c>
      <c r="D248" s="320" t="s">
        <v>119</v>
      </c>
      <c r="E248" s="189">
        <v>2</v>
      </c>
      <c r="F248" s="320"/>
      <c r="G248" s="320"/>
      <c r="H248" s="320"/>
      <c r="I248" s="320"/>
      <c r="J248" s="669">
        <v>13.818</v>
      </c>
      <c r="K248" s="670"/>
      <c r="L248" s="320">
        <f>E248*J248</f>
        <v>27.635999999999999</v>
      </c>
    </row>
    <row r="249" spans="1:12" x14ac:dyDescent="0.25">
      <c r="A249" s="498" t="s">
        <v>681</v>
      </c>
      <c r="B249" s="499"/>
      <c r="C249" s="499"/>
      <c r="D249" s="499"/>
      <c r="E249" s="499"/>
      <c r="F249" s="499"/>
      <c r="G249" s="499"/>
      <c r="H249" s="499"/>
      <c r="I249" s="499"/>
      <c r="J249" s="499"/>
      <c r="K249" s="491"/>
      <c r="L249" s="323">
        <f>SUM(L245:L248)</f>
        <v>48.828199999999995</v>
      </c>
    </row>
    <row r="250" spans="1:12" x14ac:dyDescent="0.25">
      <c r="A250" s="498" t="s">
        <v>684</v>
      </c>
      <c r="B250" s="462"/>
      <c r="C250" s="462"/>
      <c r="D250" s="462"/>
      <c r="E250" s="462"/>
      <c r="F250" s="462"/>
      <c r="G250" s="462"/>
      <c r="H250" s="462"/>
      <c r="I250" s="462"/>
      <c r="J250" s="462"/>
      <c r="K250" s="463"/>
      <c r="L250" s="323">
        <f>L249+L244</f>
        <v>104.96146999999999</v>
      </c>
    </row>
    <row r="251" spans="1:12" ht="15.75" thickBot="1" x14ac:dyDescent="0.3">
      <c r="A251" s="502" t="s">
        <v>687</v>
      </c>
      <c r="B251" s="503"/>
      <c r="C251" s="503"/>
      <c r="D251" s="503"/>
      <c r="E251" s="503"/>
      <c r="F251" s="503"/>
      <c r="G251" s="503"/>
      <c r="H251" s="503"/>
      <c r="I251" s="503"/>
      <c r="J251" s="503"/>
      <c r="K251" s="504"/>
      <c r="L251" s="318">
        <f>L250/3</f>
        <v>34.987156666666664</v>
      </c>
    </row>
    <row r="252" spans="1:12" x14ac:dyDescent="0.25">
      <c r="A252" s="511" t="s">
        <v>692</v>
      </c>
      <c r="B252" s="316"/>
      <c r="C252" s="191"/>
      <c r="D252" s="316"/>
      <c r="E252" s="316"/>
      <c r="F252" s="191"/>
      <c r="G252" s="191"/>
      <c r="H252" s="191"/>
      <c r="I252" s="191"/>
      <c r="J252" s="512"/>
      <c r="K252" s="513"/>
      <c r="L252" s="316"/>
    </row>
    <row r="253" spans="1:12" x14ac:dyDescent="0.25">
      <c r="A253" s="508"/>
      <c r="B253" s="320"/>
      <c r="C253" s="31"/>
      <c r="D253" s="320"/>
      <c r="E253" s="320"/>
      <c r="F253" s="31"/>
      <c r="G253" s="31"/>
      <c r="H253" s="31"/>
      <c r="I253" s="31"/>
      <c r="J253" s="490"/>
      <c r="K253" s="491"/>
      <c r="L253" s="320"/>
    </row>
    <row r="254" spans="1:12" x14ac:dyDescent="0.25">
      <c r="A254" s="509"/>
      <c r="B254" s="320"/>
      <c r="C254" s="31"/>
      <c r="D254" s="320"/>
      <c r="E254" s="320"/>
      <c r="F254" s="31"/>
      <c r="G254" s="31"/>
      <c r="H254" s="31"/>
      <c r="I254" s="31"/>
      <c r="J254" s="490"/>
      <c r="K254" s="491"/>
      <c r="L254" s="320"/>
    </row>
    <row r="255" spans="1:12" ht="15.75" thickBot="1" x14ac:dyDescent="0.3">
      <c r="A255" s="502" t="s">
        <v>699</v>
      </c>
      <c r="B255" s="515"/>
      <c r="C255" s="515"/>
      <c r="D255" s="515"/>
      <c r="E255" s="515"/>
      <c r="F255" s="515"/>
      <c r="G255" s="515"/>
      <c r="H255" s="515"/>
      <c r="I255" s="515"/>
      <c r="J255" s="515"/>
      <c r="K255" s="516"/>
      <c r="L255" s="312">
        <f>SUM(L252:L254)</f>
        <v>0</v>
      </c>
    </row>
    <row r="256" spans="1:12" ht="30.75" thickBot="1" x14ac:dyDescent="0.3">
      <c r="A256" s="548" t="s">
        <v>700</v>
      </c>
      <c r="B256" s="549">
        <v>5213414</v>
      </c>
      <c r="C256" s="550" t="s">
        <v>719</v>
      </c>
      <c r="D256" s="549" t="s">
        <v>19</v>
      </c>
      <c r="E256" s="551">
        <v>0.36</v>
      </c>
      <c r="F256" s="552"/>
      <c r="G256" s="552"/>
      <c r="H256" s="552"/>
      <c r="I256" s="552"/>
      <c r="J256" s="553">
        <f>L299</f>
        <v>581.08647427139158</v>
      </c>
      <c r="K256" s="554"/>
      <c r="L256" s="614">
        <f>J256*E256</f>
        <v>209.19113073770097</v>
      </c>
    </row>
    <row r="257" spans="1:12" ht="30" x14ac:dyDescent="0.25">
      <c r="A257" s="534" t="s">
        <v>708</v>
      </c>
      <c r="B257" s="316">
        <v>5213414</v>
      </c>
      <c r="C257" s="555" t="s">
        <v>720</v>
      </c>
      <c r="D257" s="316" t="s">
        <v>710</v>
      </c>
      <c r="E257" s="316">
        <v>4.7800000000000004E-3</v>
      </c>
      <c r="F257" s="191"/>
      <c r="G257" s="191"/>
      <c r="H257" s="191"/>
      <c r="I257" s="191"/>
      <c r="J257" s="536">
        <f>Z23</f>
        <v>0</v>
      </c>
      <c r="K257" s="514"/>
      <c r="L257" s="316">
        <f>E257*J257</f>
        <v>0</v>
      </c>
    </row>
    <row r="258" spans="1:12" x14ac:dyDescent="0.25">
      <c r="A258" s="535"/>
      <c r="B258" s="320"/>
      <c r="C258" s="31"/>
      <c r="D258" s="320"/>
      <c r="E258" s="320"/>
      <c r="F258" s="31"/>
      <c r="G258" s="31"/>
      <c r="H258" s="31"/>
      <c r="I258" s="31"/>
      <c r="J258" s="537"/>
      <c r="K258" s="492"/>
      <c r="L258" s="320"/>
    </row>
    <row r="259" spans="1:12" x14ac:dyDescent="0.25">
      <c r="A259" s="535"/>
      <c r="B259" s="320"/>
      <c r="C259" s="31"/>
      <c r="D259" s="320"/>
      <c r="E259" s="320"/>
      <c r="F259" s="31"/>
      <c r="G259" s="31"/>
      <c r="H259" s="31"/>
      <c r="I259" s="31"/>
      <c r="J259" s="537"/>
      <c r="K259" s="492"/>
      <c r="L259" s="320"/>
    </row>
    <row r="260" spans="1:12" ht="15.75" thickBot="1" x14ac:dyDescent="0.3">
      <c r="A260" s="502" t="s">
        <v>715</v>
      </c>
      <c r="B260" s="515"/>
      <c r="C260" s="515"/>
      <c r="D260" s="515"/>
      <c r="E260" s="515"/>
      <c r="F260" s="515"/>
      <c r="G260" s="515"/>
      <c r="H260" s="515"/>
      <c r="I260" s="515"/>
      <c r="J260" s="515"/>
      <c r="K260" s="516"/>
      <c r="L260" s="312">
        <f>SUM(L257:L259)</f>
        <v>0</v>
      </c>
    </row>
    <row r="261" spans="1:12" ht="15.75" thickBot="1" x14ac:dyDescent="0.3">
      <c r="A261" s="531" t="s">
        <v>777</v>
      </c>
      <c r="B261" s="532"/>
      <c r="C261" s="532"/>
      <c r="D261" s="532"/>
      <c r="E261" s="532"/>
      <c r="F261" s="532"/>
      <c r="G261" s="532"/>
      <c r="H261" s="532"/>
      <c r="I261" s="532"/>
      <c r="J261" s="532"/>
      <c r="K261" s="533"/>
      <c r="L261" s="314">
        <f>L260+L255+L251+L256</f>
        <v>244.17828740436764</v>
      </c>
    </row>
    <row r="262" spans="1:12" ht="15.75" thickBot="1" x14ac:dyDescent="0.3">
      <c r="A262" s="305"/>
      <c r="B262" s="309"/>
      <c r="C262" s="108"/>
      <c r="D262" s="108"/>
      <c r="E262" s="309"/>
      <c r="F262" s="108"/>
      <c r="G262" s="108"/>
      <c r="H262" s="108"/>
      <c r="I262" s="108"/>
      <c r="J262" s="108"/>
      <c r="K262" s="108"/>
      <c r="L262" s="108"/>
    </row>
    <row r="263" spans="1:12" ht="15.75" thickBot="1" x14ac:dyDescent="0.3">
      <c r="A263" s="528" t="s">
        <v>721</v>
      </c>
      <c r="B263" s="529"/>
      <c r="C263" s="529"/>
      <c r="D263" s="529"/>
      <c r="E263" s="529"/>
      <c r="F263" s="529"/>
      <c r="G263" s="529"/>
      <c r="H263" s="529"/>
      <c r="I263" s="529"/>
      <c r="J263" s="529"/>
      <c r="K263" s="529"/>
      <c r="L263" s="529"/>
    </row>
    <row r="264" spans="1:12" ht="15.75" thickBot="1" x14ac:dyDescent="0.3">
      <c r="A264" s="494"/>
      <c r="B264" s="330" t="s">
        <v>17</v>
      </c>
      <c r="C264" s="496" t="s">
        <v>722</v>
      </c>
      <c r="D264" s="494" t="s">
        <v>654</v>
      </c>
      <c r="E264" s="494" t="s">
        <v>655</v>
      </c>
      <c r="F264" s="494" t="s">
        <v>656</v>
      </c>
      <c r="G264" s="494"/>
      <c r="H264" s="494" t="s">
        <v>657</v>
      </c>
      <c r="I264" s="494"/>
      <c r="J264" s="494" t="s">
        <v>658</v>
      </c>
      <c r="K264" s="494"/>
      <c r="L264" s="494" t="s">
        <v>659</v>
      </c>
    </row>
    <row r="265" spans="1:12" x14ac:dyDescent="0.25">
      <c r="A265" s="495"/>
      <c r="B265" s="187">
        <v>5213414</v>
      </c>
      <c r="C265" s="497"/>
      <c r="D265" s="495"/>
      <c r="E265" s="495"/>
      <c r="F265" s="330" t="s">
        <v>661</v>
      </c>
      <c r="G265" s="330" t="s">
        <v>662</v>
      </c>
      <c r="H265" s="330" t="s">
        <v>661</v>
      </c>
      <c r="I265" s="330" t="s">
        <v>662</v>
      </c>
      <c r="J265" s="495"/>
      <c r="K265" s="495"/>
      <c r="L265" s="495"/>
    </row>
    <row r="266" spans="1:12" x14ac:dyDescent="0.25">
      <c r="A266" s="557" t="s">
        <v>663</v>
      </c>
      <c r="B266" s="320" t="s">
        <v>668</v>
      </c>
      <c r="C266" s="188" t="s">
        <v>669</v>
      </c>
      <c r="D266" s="320" t="s">
        <v>119</v>
      </c>
      <c r="E266" s="320">
        <v>0.15060000000000001</v>
      </c>
      <c r="F266" s="189">
        <v>1</v>
      </c>
      <c r="G266" s="189">
        <v>0</v>
      </c>
      <c r="H266" s="671">
        <v>0.11749999999999999</v>
      </c>
      <c r="I266" s="671">
        <v>7.7799999999999994E-2</v>
      </c>
      <c r="J266" s="492"/>
      <c r="K266" s="492"/>
      <c r="L266" s="320">
        <f>E266*((F266*H266)+(G266*I266))</f>
        <v>1.7695499999999999E-2</v>
      </c>
    </row>
    <row r="267" spans="1:12" x14ac:dyDescent="0.25">
      <c r="A267" s="557"/>
      <c r="B267" s="320" t="s">
        <v>672</v>
      </c>
      <c r="C267" s="190" t="s">
        <v>673</v>
      </c>
      <c r="D267" s="320" t="s">
        <v>119</v>
      </c>
      <c r="E267" s="320">
        <v>0.48193000000000003</v>
      </c>
      <c r="F267" s="189">
        <v>1</v>
      </c>
      <c r="G267" s="189">
        <v>0</v>
      </c>
      <c r="H267" s="671">
        <v>8.3816000000000006</v>
      </c>
      <c r="I267" s="671">
        <v>1.9676</v>
      </c>
      <c r="J267" s="492"/>
      <c r="K267" s="492"/>
      <c r="L267" s="320">
        <f>E267*((F267*H267)+(G267*I267))</f>
        <v>4.0393444880000002</v>
      </c>
    </row>
    <row r="268" spans="1:12" x14ac:dyDescent="0.25">
      <c r="A268" s="557"/>
      <c r="B268" s="320" t="s">
        <v>675</v>
      </c>
      <c r="C268" s="190" t="s">
        <v>676</v>
      </c>
      <c r="D268" s="320" t="s">
        <v>119</v>
      </c>
      <c r="E268" s="320">
        <v>0.20080000000000001</v>
      </c>
      <c r="F268" s="189">
        <v>1</v>
      </c>
      <c r="G268" s="189">
        <v>0</v>
      </c>
      <c r="H268" s="671">
        <v>6.1970000000000001</v>
      </c>
      <c r="I268" s="671">
        <v>3.9298000000000002</v>
      </c>
      <c r="J268" s="492"/>
      <c r="K268" s="492"/>
      <c r="L268" s="320">
        <f t="shared" ref="L268:L269" si="24">E268*((F268*H268)+(G268*I268))</f>
        <v>1.2443576000000001</v>
      </c>
    </row>
    <row r="269" spans="1:12" x14ac:dyDescent="0.25">
      <c r="A269" s="557"/>
      <c r="B269" s="320" t="s">
        <v>679</v>
      </c>
      <c r="C269" s="190" t="s">
        <v>680</v>
      </c>
      <c r="D269" s="320" t="s">
        <v>119</v>
      </c>
      <c r="E269" s="320">
        <v>0.48193000000000003</v>
      </c>
      <c r="F269" s="189">
        <v>1</v>
      </c>
      <c r="G269" s="189">
        <v>0</v>
      </c>
      <c r="H269" s="671">
        <v>3.6541999999999999</v>
      </c>
      <c r="I269" s="671">
        <v>2.3172999999999999</v>
      </c>
      <c r="J269" s="492"/>
      <c r="K269" s="492"/>
      <c r="L269" s="320">
        <f t="shared" si="24"/>
        <v>1.761068606</v>
      </c>
    </row>
    <row r="270" spans="1:12" x14ac:dyDescent="0.25">
      <c r="A270" s="498" t="s">
        <v>674</v>
      </c>
      <c r="B270" s="499"/>
      <c r="C270" s="499"/>
      <c r="D270" s="499"/>
      <c r="E270" s="499"/>
      <c r="F270" s="499"/>
      <c r="G270" s="499"/>
      <c r="H270" s="499"/>
      <c r="I270" s="499"/>
      <c r="J270" s="499"/>
      <c r="K270" s="491"/>
      <c r="L270" s="323">
        <f>SUM(L266:L269)</f>
        <v>7.0624661940000006</v>
      </c>
    </row>
    <row r="271" spans="1:12" x14ac:dyDescent="0.25">
      <c r="A271" s="487" t="s">
        <v>421</v>
      </c>
      <c r="B271" s="320" t="s">
        <v>682</v>
      </c>
      <c r="C271" s="188" t="s">
        <v>683</v>
      </c>
      <c r="D271" s="320" t="s">
        <v>119</v>
      </c>
      <c r="E271" s="605">
        <v>2</v>
      </c>
      <c r="F271" s="189"/>
      <c r="G271" s="189"/>
      <c r="H271" s="320"/>
      <c r="I271" s="320"/>
      <c r="J271" s="669">
        <v>14.928599999999999</v>
      </c>
      <c r="K271" s="670"/>
      <c r="L271" s="320">
        <f>E271*J271</f>
        <v>29.857199999999999</v>
      </c>
    </row>
    <row r="272" spans="1:12" x14ac:dyDescent="0.25">
      <c r="A272" s="488"/>
      <c r="B272" s="320" t="s">
        <v>685</v>
      </c>
      <c r="C272" s="188" t="s">
        <v>686</v>
      </c>
      <c r="D272" s="320" t="s">
        <v>119</v>
      </c>
      <c r="E272" s="605">
        <v>1</v>
      </c>
      <c r="F272" s="189"/>
      <c r="G272" s="189"/>
      <c r="H272" s="320"/>
      <c r="I272" s="320"/>
      <c r="J272" s="669">
        <v>21.1922</v>
      </c>
      <c r="K272" s="670"/>
      <c r="L272" s="320">
        <f t="shared" ref="L272:L274" si="25">E272*J272</f>
        <v>21.1922</v>
      </c>
    </row>
    <row r="273" spans="1:12" x14ac:dyDescent="0.25">
      <c r="A273" s="488"/>
      <c r="B273" s="320" t="s">
        <v>688</v>
      </c>
      <c r="C273" s="188" t="s">
        <v>689</v>
      </c>
      <c r="D273" s="320" t="s">
        <v>119</v>
      </c>
      <c r="E273" s="605">
        <v>1</v>
      </c>
      <c r="F273" s="189"/>
      <c r="G273" s="189"/>
      <c r="H273" s="320"/>
      <c r="I273" s="320"/>
      <c r="J273" s="669">
        <v>16.944400000000002</v>
      </c>
      <c r="K273" s="670"/>
      <c r="L273" s="320">
        <f t="shared" si="25"/>
        <v>16.944400000000002</v>
      </c>
    </row>
    <row r="274" spans="1:12" x14ac:dyDescent="0.25">
      <c r="A274" s="489"/>
      <c r="B274" s="320" t="s">
        <v>677</v>
      </c>
      <c r="C274" s="188" t="s">
        <v>678</v>
      </c>
      <c r="D274" s="320" t="s">
        <v>119</v>
      </c>
      <c r="E274" s="605">
        <v>2</v>
      </c>
      <c r="F274" s="189"/>
      <c r="G274" s="189"/>
      <c r="H274" s="320"/>
      <c r="I274" s="320"/>
      <c r="J274" s="669">
        <v>13.818</v>
      </c>
      <c r="K274" s="670"/>
      <c r="L274" s="320">
        <f t="shared" si="25"/>
        <v>27.635999999999999</v>
      </c>
    </row>
    <row r="275" spans="1:12" x14ac:dyDescent="0.25">
      <c r="A275" s="498" t="s">
        <v>681</v>
      </c>
      <c r="B275" s="499"/>
      <c r="C275" s="499"/>
      <c r="D275" s="499"/>
      <c r="E275" s="499"/>
      <c r="F275" s="499"/>
      <c r="G275" s="499"/>
      <c r="H275" s="499"/>
      <c r="I275" s="499"/>
      <c r="J275" s="499"/>
      <c r="K275" s="491"/>
      <c r="L275" s="323">
        <f>SUM(L271:L274)</f>
        <v>95.629799999999989</v>
      </c>
    </row>
    <row r="276" spans="1:12" x14ac:dyDescent="0.25">
      <c r="A276" s="498" t="s">
        <v>684</v>
      </c>
      <c r="B276" s="462"/>
      <c r="C276" s="462"/>
      <c r="D276" s="462"/>
      <c r="E276" s="462"/>
      <c r="F276" s="462"/>
      <c r="G276" s="462"/>
      <c r="H276" s="462"/>
      <c r="I276" s="462"/>
      <c r="J276" s="462"/>
      <c r="K276" s="463"/>
      <c r="L276" s="323">
        <f>L275+L270</f>
        <v>102.69226619399998</v>
      </c>
    </row>
    <row r="277" spans="1:12" ht="15.75" thickBot="1" x14ac:dyDescent="0.3">
      <c r="A277" s="502" t="s">
        <v>687</v>
      </c>
      <c r="B277" s="503"/>
      <c r="C277" s="503"/>
      <c r="D277" s="503"/>
      <c r="E277" s="503"/>
      <c r="F277" s="503"/>
      <c r="G277" s="503"/>
      <c r="H277" s="503"/>
      <c r="I277" s="503"/>
      <c r="J277" s="503"/>
      <c r="K277" s="504"/>
      <c r="L277" s="318">
        <f>L276/4</f>
        <v>25.673066548499996</v>
      </c>
    </row>
    <row r="278" spans="1:12" x14ac:dyDescent="0.25">
      <c r="A278" s="511" t="s">
        <v>692</v>
      </c>
      <c r="B278" s="191" t="s">
        <v>693</v>
      </c>
      <c r="C278" s="191" t="s">
        <v>694</v>
      </c>
      <c r="D278" s="316" t="s">
        <v>118</v>
      </c>
      <c r="E278" s="192">
        <v>12.72</v>
      </c>
      <c r="F278" s="191"/>
      <c r="G278" s="191"/>
      <c r="H278" s="191"/>
      <c r="I278" s="191"/>
      <c r="J278" s="672">
        <v>5.2904</v>
      </c>
      <c r="K278" s="673"/>
      <c r="L278" s="316">
        <f>E278*J278</f>
        <v>67.29388800000001</v>
      </c>
    </row>
    <row r="279" spans="1:12" x14ac:dyDescent="0.25">
      <c r="A279" s="508"/>
      <c r="B279" s="31" t="s">
        <v>723</v>
      </c>
      <c r="C279" s="31" t="s">
        <v>724</v>
      </c>
      <c r="D279" s="320" t="s">
        <v>19</v>
      </c>
      <c r="E279" s="189">
        <v>1</v>
      </c>
      <c r="F279" s="31"/>
      <c r="G279" s="31"/>
      <c r="H279" s="31"/>
      <c r="I279" s="31"/>
      <c r="J279" s="669">
        <v>475.71870000000001</v>
      </c>
      <c r="K279" s="670"/>
      <c r="L279" s="320">
        <f t="shared" ref="L279" si="26">E279*J279</f>
        <v>475.71870000000001</v>
      </c>
    </row>
    <row r="280" spans="1:12" x14ac:dyDescent="0.25">
      <c r="A280" s="509"/>
      <c r="B280" s="31"/>
      <c r="C280" s="31"/>
      <c r="D280" s="320"/>
      <c r="E280" s="189"/>
      <c r="F280" s="31"/>
      <c r="G280" s="31"/>
      <c r="H280" s="31"/>
      <c r="I280" s="31"/>
      <c r="J280" s="490"/>
      <c r="K280" s="491"/>
      <c r="L280" s="320"/>
    </row>
    <row r="281" spans="1:12" ht="15.75" thickBot="1" x14ac:dyDescent="0.3">
      <c r="A281" s="502" t="s">
        <v>699</v>
      </c>
      <c r="B281" s="515"/>
      <c r="C281" s="515"/>
      <c r="D281" s="515"/>
      <c r="E281" s="515"/>
      <c r="F281" s="515"/>
      <c r="G281" s="515"/>
      <c r="H281" s="515"/>
      <c r="I281" s="515"/>
      <c r="J281" s="515"/>
      <c r="K281" s="516"/>
      <c r="L281" s="312">
        <f>SUM(L278:L280)</f>
        <v>543.01258800000005</v>
      </c>
    </row>
    <row r="282" spans="1:12" ht="30" x14ac:dyDescent="0.25">
      <c r="A282" s="558" t="s">
        <v>700</v>
      </c>
      <c r="B282" s="559">
        <v>5212552</v>
      </c>
      <c r="C282" s="560" t="s">
        <v>701</v>
      </c>
      <c r="D282" s="559" t="s">
        <v>19</v>
      </c>
      <c r="E282" s="606">
        <v>1</v>
      </c>
      <c r="F282" s="561"/>
      <c r="G282" s="561"/>
      <c r="H282" s="561"/>
      <c r="I282" s="561"/>
      <c r="J282" s="562">
        <f>L295</f>
        <v>12.400819722891566</v>
      </c>
      <c r="K282" s="563"/>
      <c r="L282" s="617">
        <f>J282*E282</f>
        <v>12.400819722891566</v>
      </c>
    </row>
    <row r="283" spans="1:12" ht="30" x14ac:dyDescent="0.25">
      <c r="A283" s="564" t="s">
        <v>663</v>
      </c>
      <c r="B283" s="565" t="s">
        <v>702</v>
      </c>
      <c r="C283" s="566" t="s">
        <v>703</v>
      </c>
      <c r="D283" s="567" t="s">
        <v>119</v>
      </c>
      <c r="E283" s="568">
        <v>1</v>
      </c>
      <c r="F283" s="569">
        <v>1</v>
      </c>
      <c r="G283" s="569">
        <v>0</v>
      </c>
      <c r="H283" s="666">
        <v>35.941099999999999</v>
      </c>
      <c r="I283" s="666">
        <v>31.462</v>
      </c>
      <c r="J283" s="570"/>
      <c r="K283" s="570"/>
      <c r="L283" s="567">
        <f>E283*((F283*H283)+(G283*I283))</f>
        <v>35.941099999999999</v>
      </c>
    </row>
    <row r="284" spans="1:12" x14ac:dyDescent="0.25">
      <c r="A284" s="571"/>
      <c r="B284" s="565" t="s">
        <v>672</v>
      </c>
      <c r="C284" s="565" t="s">
        <v>673</v>
      </c>
      <c r="D284" s="567" t="s">
        <v>119</v>
      </c>
      <c r="E284" s="568">
        <v>1</v>
      </c>
      <c r="F284" s="569">
        <v>1</v>
      </c>
      <c r="G284" s="569">
        <v>0</v>
      </c>
      <c r="H284" s="666">
        <v>8.3816000000000006</v>
      </c>
      <c r="I284" s="666">
        <v>1.9676</v>
      </c>
      <c r="J284" s="570"/>
      <c r="K284" s="570"/>
      <c r="L284" s="567">
        <f>E284*((F284*H284)+(G284*I284))</f>
        <v>8.3816000000000006</v>
      </c>
    </row>
    <row r="285" spans="1:12" x14ac:dyDescent="0.25">
      <c r="A285" s="572" t="s">
        <v>674</v>
      </c>
      <c r="B285" s="573"/>
      <c r="C285" s="573"/>
      <c r="D285" s="573"/>
      <c r="E285" s="573"/>
      <c r="F285" s="573"/>
      <c r="G285" s="573"/>
      <c r="H285" s="573"/>
      <c r="I285" s="573"/>
      <c r="J285" s="573"/>
      <c r="K285" s="574"/>
      <c r="L285" s="620">
        <f>SUM(L283:L284)</f>
        <v>44.322699999999998</v>
      </c>
    </row>
    <row r="286" spans="1:12" x14ac:dyDescent="0.25">
      <c r="A286" s="564" t="s">
        <v>421</v>
      </c>
      <c r="B286" s="565" t="s">
        <v>682</v>
      </c>
      <c r="C286" s="565" t="s">
        <v>683</v>
      </c>
      <c r="D286" s="567" t="s">
        <v>119</v>
      </c>
      <c r="E286" s="568">
        <v>1</v>
      </c>
      <c r="F286" s="565"/>
      <c r="G286" s="565"/>
      <c r="H286" s="565"/>
      <c r="I286" s="565"/>
      <c r="J286" s="667">
        <v>14.928599999999999</v>
      </c>
      <c r="K286" s="667"/>
      <c r="L286" s="567">
        <f>E286*J286</f>
        <v>14.928599999999999</v>
      </c>
    </row>
    <row r="287" spans="1:12" x14ac:dyDescent="0.25">
      <c r="A287" s="575"/>
      <c r="B287" s="565" t="s">
        <v>704</v>
      </c>
      <c r="C287" s="565" t="s">
        <v>705</v>
      </c>
      <c r="D287" s="567" t="s">
        <v>119</v>
      </c>
      <c r="E287" s="568">
        <v>1</v>
      </c>
      <c r="F287" s="565"/>
      <c r="G287" s="565"/>
      <c r="H287" s="565"/>
      <c r="I287" s="565"/>
      <c r="J287" s="667">
        <v>18.2408</v>
      </c>
      <c r="K287" s="667"/>
      <c r="L287" s="567">
        <f t="shared" ref="L287:L288" si="27">E287*J287</f>
        <v>18.2408</v>
      </c>
    </row>
    <row r="288" spans="1:12" x14ac:dyDescent="0.25">
      <c r="A288" s="571"/>
      <c r="B288" s="565" t="s">
        <v>677</v>
      </c>
      <c r="C288" s="565" t="s">
        <v>678</v>
      </c>
      <c r="D288" s="567" t="s">
        <v>119</v>
      </c>
      <c r="E288" s="568">
        <v>1</v>
      </c>
      <c r="F288" s="565"/>
      <c r="G288" s="565"/>
      <c r="H288" s="565"/>
      <c r="I288" s="565"/>
      <c r="J288" s="667">
        <v>13.818</v>
      </c>
      <c r="K288" s="667"/>
      <c r="L288" s="567">
        <f t="shared" si="27"/>
        <v>13.818</v>
      </c>
    </row>
    <row r="289" spans="1:12" x14ac:dyDescent="0.25">
      <c r="A289" s="572" t="s">
        <v>681</v>
      </c>
      <c r="B289" s="573"/>
      <c r="C289" s="573"/>
      <c r="D289" s="573"/>
      <c r="E289" s="573"/>
      <c r="F289" s="573"/>
      <c r="G289" s="573"/>
      <c r="H289" s="573"/>
      <c r="I289" s="573"/>
      <c r="J289" s="573"/>
      <c r="K289" s="574"/>
      <c r="L289" s="620">
        <f>SUM(L286:L288)</f>
        <v>46.987399999999994</v>
      </c>
    </row>
    <row r="290" spans="1:12" x14ac:dyDescent="0.25">
      <c r="A290" s="572" t="s">
        <v>684</v>
      </c>
      <c r="B290" s="576"/>
      <c r="C290" s="576"/>
      <c r="D290" s="576"/>
      <c r="E290" s="576"/>
      <c r="F290" s="576"/>
      <c r="G290" s="576"/>
      <c r="H290" s="576"/>
      <c r="I290" s="576"/>
      <c r="J290" s="576"/>
      <c r="K290" s="577"/>
      <c r="L290" s="620">
        <f>L289+L285</f>
        <v>91.310099999999991</v>
      </c>
    </row>
    <row r="291" spans="1:12" x14ac:dyDescent="0.25">
      <c r="A291" s="572" t="s">
        <v>687</v>
      </c>
      <c r="B291" s="576"/>
      <c r="C291" s="576"/>
      <c r="D291" s="576"/>
      <c r="E291" s="576"/>
      <c r="F291" s="576"/>
      <c r="G291" s="576"/>
      <c r="H291" s="576"/>
      <c r="I291" s="576"/>
      <c r="J291" s="576"/>
      <c r="K291" s="577"/>
      <c r="L291" s="622">
        <f>L290/9.96</f>
        <v>9.1676807228915642</v>
      </c>
    </row>
    <row r="292" spans="1:12" x14ac:dyDescent="0.25">
      <c r="A292" s="601" t="s">
        <v>692</v>
      </c>
      <c r="B292" s="565" t="s">
        <v>706</v>
      </c>
      <c r="C292" s="565" t="s">
        <v>707</v>
      </c>
      <c r="D292" s="567" t="s">
        <v>118</v>
      </c>
      <c r="E292" s="567">
        <v>8.4500000000000006E-2</v>
      </c>
      <c r="F292" s="565"/>
      <c r="G292" s="565"/>
      <c r="H292" s="565"/>
      <c r="I292" s="565"/>
      <c r="J292" s="669">
        <v>38.262</v>
      </c>
      <c r="K292" s="670"/>
      <c r="L292" s="567">
        <f t="shared" ref="L292" si="28">E292*J292</f>
        <v>3.2331390000000004</v>
      </c>
    </row>
    <row r="293" spans="1:12" ht="15.75" thickBot="1" x14ac:dyDescent="0.3">
      <c r="A293" s="578" t="s">
        <v>699</v>
      </c>
      <c r="B293" s="579"/>
      <c r="C293" s="579"/>
      <c r="D293" s="579"/>
      <c r="E293" s="579"/>
      <c r="F293" s="579"/>
      <c r="G293" s="579"/>
      <c r="H293" s="579"/>
      <c r="I293" s="579"/>
      <c r="J293" s="579"/>
      <c r="K293" s="580"/>
      <c r="L293" s="624">
        <f>SUM(L292)</f>
        <v>3.2331390000000004</v>
      </c>
    </row>
    <row r="294" spans="1:12" x14ac:dyDescent="0.25">
      <c r="A294" s="601" t="s">
        <v>708</v>
      </c>
      <c r="B294" s="565" t="s">
        <v>706</v>
      </c>
      <c r="C294" s="565" t="s">
        <v>709</v>
      </c>
      <c r="D294" s="567" t="s">
        <v>710</v>
      </c>
      <c r="E294" s="567">
        <v>8.0000000000000007E-5</v>
      </c>
      <c r="F294" s="565"/>
      <c r="G294" s="565"/>
      <c r="H294" s="565"/>
      <c r="I294" s="565"/>
      <c r="J294" s="581">
        <f>Z35</f>
        <v>0</v>
      </c>
      <c r="K294" s="582"/>
      <c r="L294" s="567">
        <f t="shared" ref="L294" si="29">E294*J294</f>
        <v>0</v>
      </c>
    </row>
    <row r="295" spans="1:12" ht="15.75" thickBot="1" x14ac:dyDescent="0.3">
      <c r="A295" s="583"/>
      <c r="B295" s="584"/>
      <c r="C295" s="584"/>
      <c r="D295" s="584"/>
      <c r="E295" s="584"/>
      <c r="F295" s="584"/>
      <c r="G295" s="584"/>
      <c r="H295" s="584"/>
      <c r="I295" s="584"/>
      <c r="J295" s="584"/>
      <c r="K295" s="584"/>
      <c r="L295" s="626">
        <f>L294+L293+L291</f>
        <v>12.400819722891566</v>
      </c>
    </row>
    <row r="296" spans="1:12" x14ac:dyDescent="0.25">
      <c r="A296" s="585" t="s">
        <v>708</v>
      </c>
      <c r="B296" s="586" t="s">
        <v>693</v>
      </c>
      <c r="C296" s="586" t="s">
        <v>712</v>
      </c>
      <c r="D296" s="587" t="s">
        <v>710</v>
      </c>
      <c r="E296" s="587">
        <v>1.272E-2</v>
      </c>
      <c r="F296" s="586"/>
      <c r="G296" s="586"/>
      <c r="H296" s="586"/>
      <c r="I296" s="586"/>
      <c r="J296" s="588">
        <f>Z11</f>
        <v>0</v>
      </c>
      <c r="K296" s="589"/>
      <c r="L296" s="627">
        <f t="shared" ref="L296:L297" si="30">E296*J296</f>
        <v>0</v>
      </c>
    </row>
    <row r="297" spans="1:12" x14ac:dyDescent="0.25">
      <c r="A297" s="590"/>
      <c r="B297" s="591" t="s">
        <v>723</v>
      </c>
      <c r="C297" s="591" t="s">
        <v>728</v>
      </c>
      <c r="D297" s="592" t="s">
        <v>710</v>
      </c>
      <c r="E297" s="592">
        <v>5.2999999999999998E-4</v>
      </c>
      <c r="F297" s="591"/>
      <c r="G297" s="591"/>
      <c r="H297" s="591"/>
      <c r="I297" s="591"/>
      <c r="J297" s="593">
        <f>Z23</f>
        <v>0</v>
      </c>
      <c r="K297" s="594"/>
      <c r="L297" s="627">
        <f t="shared" si="30"/>
        <v>0</v>
      </c>
    </row>
    <row r="298" spans="1:12" x14ac:dyDescent="0.25">
      <c r="A298" s="607" t="s">
        <v>726</v>
      </c>
      <c r="B298" s="608"/>
      <c r="C298" s="608"/>
      <c r="D298" s="608"/>
      <c r="E298" s="608"/>
      <c r="F298" s="608"/>
      <c r="G298" s="608"/>
      <c r="H298" s="608"/>
      <c r="I298" s="608"/>
      <c r="J298" s="608"/>
      <c r="K298" s="460"/>
      <c r="L298" s="630">
        <f>L296+L297</f>
        <v>0</v>
      </c>
    </row>
    <row r="299" spans="1:12" ht="15.75" thickBot="1" x14ac:dyDescent="0.3">
      <c r="A299" s="598" t="s">
        <v>727</v>
      </c>
      <c r="B299" s="599"/>
      <c r="C299" s="599"/>
      <c r="D299" s="599"/>
      <c r="E299" s="599"/>
      <c r="F299" s="599"/>
      <c r="G299" s="599"/>
      <c r="H299" s="599"/>
      <c r="I299" s="599"/>
      <c r="J299" s="599"/>
      <c r="K299" s="599"/>
      <c r="L299" s="629">
        <f>L298+L281+L277+L282</f>
        <v>581.08647427139158</v>
      </c>
    </row>
    <row r="300" spans="1:12" x14ac:dyDescent="0.25">
      <c r="A300" s="305"/>
      <c r="B300" s="108"/>
      <c r="C300" s="108"/>
      <c r="D300" s="108"/>
      <c r="E300" s="309"/>
      <c r="F300" s="108"/>
      <c r="G300" s="108"/>
      <c r="H300" s="108"/>
      <c r="I300" s="108"/>
      <c r="J300" s="108"/>
      <c r="K300" s="108"/>
      <c r="L300" s="108"/>
    </row>
    <row r="301" spans="1:12" x14ac:dyDescent="0.25">
      <c r="B301"/>
      <c r="E301"/>
    </row>
    <row r="302" spans="1:12" x14ac:dyDescent="0.25">
      <c r="B302"/>
      <c r="E302"/>
    </row>
    <row r="303" spans="1:12" x14ac:dyDescent="0.25">
      <c r="B303"/>
      <c r="E303"/>
    </row>
    <row r="304" spans="1:12" x14ac:dyDescent="0.25">
      <c r="B304"/>
      <c r="E304"/>
    </row>
    <row r="305" spans="2:5" x14ac:dyDescent="0.25">
      <c r="B305"/>
      <c r="E305"/>
    </row>
    <row r="306" spans="2:5" x14ac:dyDescent="0.25">
      <c r="B306"/>
      <c r="E306"/>
    </row>
    <row r="307" spans="2:5" x14ac:dyDescent="0.25">
      <c r="B307"/>
      <c r="E307"/>
    </row>
    <row r="308" spans="2:5" x14ac:dyDescent="0.25">
      <c r="B308"/>
      <c r="E308"/>
    </row>
    <row r="309" spans="2:5" x14ac:dyDescent="0.25">
      <c r="B309"/>
      <c r="E309"/>
    </row>
    <row r="310" spans="2:5" x14ac:dyDescent="0.25">
      <c r="B310"/>
      <c r="E310"/>
    </row>
    <row r="311" spans="2:5" x14ac:dyDescent="0.25">
      <c r="B311"/>
      <c r="E311"/>
    </row>
    <row r="312" spans="2:5" x14ac:dyDescent="0.25">
      <c r="B312"/>
      <c r="E312"/>
    </row>
    <row r="313" spans="2:5" x14ac:dyDescent="0.25">
      <c r="B313"/>
      <c r="E313"/>
    </row>
    <row r="314" spans="2:5" x14ac:dyDescent="0.25">
      <c r="B314"/>
      <c r="E314"/>
    </row>
    <row r="315" spans="2:5" x14ac:dyDescent="0.25">
      <c r="B315"/>
      <c r="E315"/>
    </row>
    <row r="316" spans="2:5" x14ac:dyDescent="0.25">
      <c r="B316"/>
      <c r="E316"/>
    </row>
    <row r="317" spans="2:5" x14ac:dyDescent="0.25">
      <c r="B317"/>
      <c r="E317"/>
    </row>
    <row r="318" spans="2:5" x14ac:dyDescent="0.25">
      <c r="B318"/>
      <c r="E318"/>
    </row>
    <row r="319" spans="2:5" x14ac:dyDescent="0.25">
      <c r="B319"/>
      <c r="E319"/>
    </row>
    <row r="320" spans="2:5" x14ac:dyDescent="0.25">
      <c r="B320"/>
      <c r="E320"/>
    </row>
    <row r="321" spans="2:5" x14ac:dyDescent="0.25">
      <c r="B321"/>
      <c r="E321"/>
    </row>
    <row r="322" spans="2:5" x14ac:dyDescent="0.25">
      <c r="B322"/>
      <c r="E322"/>
    </row>
    <row r="323" spans="2:5" x14ac:dyDescent="0.25">
      <c r="B323"/>
      <c r="E323"/>
    </row>
    <row r="324" spans="2:5" x14ac:dyDescent="0.25">
      <c r="B324"/>
      <c r="E324"/>
    </row>
    <row r="325" spans="2:5" x14ac:dyDescent="0.25">
      <c r="B325"/>
      <c r="E325"/>
    </row>
    <row r="326" spans="2:5" x14ac:dyDescent="0.25">
      <c r="B326"/>
      <c r="E326"/>
    </row>
    <row r="327" spans="2:5" x14ac:dyDescent="0.25">
      <c r="B327"/>
      <c r="E327"/>
    </row>
    <row r="328" spans="2:5" x14ac:dyDescent="0.25">
      <c r="B328"/>
      <c r="E328"/>
    </row>
    <row r="329" spans="2:5" x14ac:dyDescent="0.25">
      <c r="B329"/>
      <c r="E329"/>
    </row>
    <row r="330" spans="2:5" x14ac:dyDescent="0.25">
      <c r="B330"/>
      <c r="E330"/>
    </row>
    <row r="331" spans="2:5" x14ac:dyDescent="0.25">
      <c r="B331"/>
      <c r="E331"/>
    </row>
    <row r="332" spans="2:5" x14ac:dyDescent="0.25">
      <c r="B332"/>
      <c r="E332"/>
    </row>
    <row r="333" spans="2:5" x14ac:dyDescent="0.25">
      <c r="B333"/>
      <c r="E333"/>
    </row>
    <row r="334" spans="2:5" x14ac:dyDescent="0.25">
      <c r="B334"/>
      <c r="E334"/>
    </row>
  </sheetData>
  <mergeCells count="520">
    <mergeCell ref="J188:K188"/>
    <mergeCell ref="J189:K189"/>
    <mergeCell ref="J190:K190"/>
    <mergeCell ref="A191:K191"/>
    <mergeCell ref="A193:A196"/>
    <mergeCell ref="J194:K194"/>
    <mergeCell ref="A198:A200"/>
    <mergeCell ref="J198:K198"/>
    <mergeCell ref="J199:K199"/>
    <mergeCell ref="J200:K200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A68:A70"/>
    <mergeCell ref="J68:K68"/>
    <mergeCell ref="J69:K69"/>
    <mergeCell ref="J70:K70"/>
    <mergeCell ref="A71:K71"/>
    <mergeCell ref="A72:K72"/>
    <mergeCell ref="A73:K73"/>
    <mergeCell ref="A74:A77"/>
    <mergeCell ref="J74:K74"/>
    <mergeCell ref="J75:K75"/>
    <mergeCell ref="J76:K76"/>
    <mergeCell ref="J77:K77"/>
    <mergeCell ref="J60:K60"/>
    <mergeCell ref="A61:K61"/>
    <mergeCell ref="J62:K62"/>
    <mergeCell ref="A63:A66"/>
    <mergeCell ref="J63:K63"/>
    <mergeCell ref="J64:K64"/>
    <mergeCell ref="J65:K65"/>
    <mergeCell ref="J66:K66"/>
    <mergeCell ref="A67:K67"/>
    <mergeCell ref="Z70:AA70"/>
    <mergeCell ref="O71:Y71"/>
    <mergeCell ref="Z71:AA71"/>
    <mergeCell ref="O72:Y72"/>
    <mergeCell ref="Z72:AA72"/>
    <mergeCell ref="A43:A44"/>
    <mergeCell ref="C43:C44"/>
    <mergeCell ref="D43:D44"/>
    <mergeCell ref="E43:E44"/>
    <mergeCell ref="F43:G43"/>
    <mergeCell ref="H43:I43"/>
    <mergeCell ref="J43:K44"/>
    <mergeCell ref="L43:L44"/>
    <mergeCell ref="A45:A49"/>
    <mergeCell ref="J45:K45"/>
    <mergeCell ref="J46:K46"/>
    <mergeCell ref="J47:K47"/>
    <mergeCell ref="J48:K48"/>
    <mergeCell ref="J49:K49"/>
    <mergeCell ref="A50:K50"/>
    <mergeCell ref="A51:A54"/>
    <mergeCell ref="J51:K51"/>
    <mergeCell ref="J52:K52"/>
    <mergeCell ref="J53:K53"/>
    <mergeCell ref="Z65:AA65"/>
    <mergeCell ref="X66:Y66"/>
    <mergeCell ref="Z66:AA66"/>
    <mergeCell ref="O67:Y67"/>
    <mergeCell ref="Z67:AA67"/>
    <mergeCell ref="X68:Y68"/>
    <mergeCell ref="Z68:AA68"/>
    <mergeCell ref="X69:Y69"/>
    <mergeCell ref="Z69:AA69"/>
    <mergeCell ref="Z57:AA57"/>
    <mergeCell ref="O58:Y58"/>
    <mergeCell ref="Z58:AA58"/>
    <mergeCell ref="O59:Y59"/>
    <mergeCell ref="Z59:AA59"/>
    <mergeCell ref="O63:O64"/>
    <mergeCell ref="Q63:Q64"/>
    <mergeCell ref="R63:R64"/>
    <mergeCell ref="S63:S64"/>
    <mergeCell ref="T63:U63"/>
    <mergeCell ref="V63:W63"/>
    <mergeCell ref="X63:Y64"/>
    <mergeCell ref="Z63:AA64"/>
    <mergeCell ref="Z52:AA52"/>
    <mergeCell ref="X53:Y53"/>
    <mergeCell ref="Z53:AA53"/>
    <mergeCell ref="O54:Y54"/>
    <mergeCell ref="Z54:AA54"/>
    <mergeCell ref="X55:Y55"/>
    <mergeCell ref="Z55:AA55"/>
    <mergeCell ref="X56:Y56"/>
    <mergeCell ref="Z56:AA56"/>
    <mergeCell ref="Z46:AA46"/>
    <mergeCell ref="O50:O51"/>
    <mergeCell ref="Q50:Q51"/>
    <mergeCell ref="R50:R51"/>
    <mergeCell ref="S50:S51"/>
    <mergeCell ref="T50:U50"/>
    <mergeCell ref="V50:W50"/>
    <mergeCell ref="X50:Y51"/>
    <mergeCell ref="Z50:AA51"/>
    <mergeCell ref="Z41:AA41"/>
    <mergeCell ref="X42:Y42"/>
    <mergeCell ref="Z42:AA42"/>
    <mergeCell ref="X43:Y43"/>
    <mergeCell ref="Z43:AA43"/>
    <mergeCell ref="O44:Y44"/>
    <mergeCell ref="Z44:AA44"/>
    <mergeCell ref="O45:Y45"/>
    <mergeCell ref="Z45:AA45"/>
    <mergeCell ref="S37:S38"/>
    <mergeCell ref="T37:U37"/>
    <mergeCell ref="V37:W37"/>
    <mergeCell ref="X37:Y38"/>
    <mergeCell ref="Z37:AA38"/>
    <mergeCell ref="O39:O40"/>
    <mergeCell ref="X39:Y39"/>
    <mergeCell ref="Z39:AA39"/>
    <mergeCell ref="X40:Y40"/>
    <mergeCell ref="Z40:AA40"/>
    <mergeCell ref="A222:K222"/>
    <mergeCell ref="A223:K223"/>
    <mergeCell ref="O37:O38"/>
    <mergeCell ref="Q37:Q38"/>
    <mergeCell ref="R37:R38"/>
    <mergeCell ref="O41:Y41"/>
    <mergeCell ref="O46:Y46"/>
    <mergeCell ref="O52:O53"/>
    <mergeCell ref="X52:Y52"/>
    <mergeCell ref="O57:Y57"/>
    <mergeCell ref="O65:O66"/>
    <mergeCell ref="X65:Y65"/>
    <mergeCell ref="O70:Y70"/>
    <mergeCell ref="J54:K54"/>
    <mergeCell ref="A55:K55"/>
    <mergeCell ref="A56:K56"/>
    <mergeCell ref="A57:K57"/>
    <mergeCell ref="A58:A60"/>
    <mergeCell ref="J58:K58"/>
    <mergeCell ref="J59:K59"/>
    <mergeCell ref="J216:K216"/>
    <mergeCell ref="J217:K217"/>
    <mergeCell ref="A218:K218"/>
    <mergeCell ref="J219:K219"/>
    <mergeCell ref="J220:K220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04:K204"/>
    <mergeCell ref="J205:K205"/>
    <mergeCell ref="J207:K207"/>
    <mergeCell ref="A204:A207"/>
    <mergeCell ref="J206:K206"/>
    <mergeCell ref="A208:K208"/>
    <mergeCell ref="A197:K197"/>
    <mergeCell ref="A201:K201"/>
    <mergeCell ref="A202:K202"/>
    <mergeCell ref="A203:K203"/>
    <mergeCell ref="J192:K192"/>
    <mergeCell ref="J193:K193"/>
    <mergeCell ref="J195:K195"/>
    <mergeCell ref="J196:K196"/>
    <mergeCell ref="A298:K298"/>
    <mergeCell ref="A299:K299"/>
    <mergeCell ref="J294:K294"/>
    <mergeCell ref="A295:K295"/>
    <mergeCell ref="A296:A297"/>
    <mergeCell ref="J296:K296"/>
    <mergeCell ref="J297:K297"/>
    <mergeCell ref="A289:K289"/>
    <mergeCell ref="A290:K290"/>
    <mergeCell ref="A291:K291"/>
    <mergeCell ref="J292:K292"/>
    <mergeCell ref="A293:K293"/>
    <mergeCell ref="A285:K285"/>
    <mergeCell ref="A286:A288"/>
    <mergeCell ref="J286:K286"/>
    <mergeCell ref="J287:K287"/>
    <mergeCell ref="J288:K288"/>
    <mergeCell ref="A281:K281"/>
    <mergeCell ref="J282:K282"/>
    <mergeCell ref="A283:A284"/>
    <mergeCell ref="J283:K283"/>
    <mergeCell ref="J284:K284"/>
    <mergeCell ref="A275:K275"/>
    <mergeCell ref="A276:K276"/>
    <mergeCell ref="A277:K277"/>
    <mergeCell ref="A278:A280"/>
    <mergeCell ref="J278:K278"/>
    <mergeCell ref="J279:K279"/>
    <mergeCell ref="J280:K280"/>
    <mergeCell ref="A270:K270"/>
    <mergeCell ref="A271:A274"/>
    <mergeCell ref="J271:K271"/>
    <mergeCell ref="J272:K272"/>
    <mergeCell ref="J273:K273"/>
    <mergeCell ref="J274:K274"/>
    <mergeCell ref="A266:A269"/>
    <mergeCell ref="J266:K266"/>
    <mergeCell ref="J267:K267"/>
    <mergeCell ref="J268:K268"/>
    <mergeCell ref="J269:K26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50:K250"/>
    <mergeCell ref="A251:K251"/>
    <mergeCell ref="A252:A254"/>
    <mergeCell ref="J252:K252"/>
    <mergeCell ref="J256:K256"/>
    <mergeCell ref="A257:A259"/>
    <mergeCell ref="J257:K257"/>
    <mergeCell ref="J258:K258"/>
    <mergeCell ref="J259:K259"/>
    <mergeCell ref="J221:K221"/>
    <mergeCell ref="A224:K224"/>
    <mergeCell ref="J225:K225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55:K255"/>
    <mergeCell ref="A237:A238"/>
    <mergeCell ref="C237:C238"/>
    <mergeCell ref="D237:D238"/>
    <mergeCell ref="E237:E238"/>
    <mergeCell ref="F237:G237"/>
    <mergeCell ref="H237:I237"/>
    <mergeCell ref="J237:K238"/>
    <mergeCell ref="L237:L238"/>
    <mergeCell ref="A239:A243"/>
    <mergeCell ref="J240:K240"/>
    <mergeCell ref="J253:K253"/>
    <mergeCell ref="J254:K254"/>
    <mergeCell ref="A173:A174"/>
    <mergeCell ref="C173:C174"/>
    <mergeCell ref="D173:D174"/>
    <mergeCell ref="E173:E174"/>
    <mergeCell ref="F173:G173"/>
    <mergeCell ref="H173:I173"/>
    <mergeCell ref="J173:K174"/>
    <mergeCell ref="L173:L174"/>
    <mergeCell ref="A175:A179"/>
    <mergeCell ref="J175:K175"/>
    <mergeCell ref="J176:K176"/>
    <mergeCell ref="J177:K177"/>
    <mergeCell ref="A244:K244"/>
    <mergeCell ref="J243:K243"/>
    <mergeCell ref="A245:A248"/>
    <mergeCell ref="J245:K245"/>
    <mergeCell ref="J246:K246"/>
    <mergeCell ref="J247:K247"/>
    <mergeCell ref="J248:K248"/>
    <mergeCell ref="A249:K249"/>
    <mergeCell ref="J239:K239"/>
    <mergeCell ref="J241:K241"/>
    <mergeCell ref="J242:K242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85:K185"/>
    <mergeCell ref="A186:K186"/>
    <mergeCell ref="A187:K187"/>
    <mergeCell ref="A188:A190"/>
    <mergeCell ref="A168:K168"/>
    <mergeCell ref="A169:K169"/>
    <mergeCell ref="J164:K164"/>
    <mergeCell ref="A165:K165"/>
    <mergeCell ref="A166:A167"/>
    <mergeCell ref="J166:K166"/>
    <mergeCell ref="J167:K167"/>
    <mergeCell ref="A159:K159"/>
    <mergeCell ref="A160:K160"/>
    <mergeCell ref="A161:K161"/>
    <mergeCell ref="J162:K162"/>
    <mergeCell ref="A163:K163"/>
    <mergeCell ref="A155:K155"/>
    <mergeCell ref="A156:A158"/>
    <mergeCell ref="J156:K156"/>
    <mergeCell ref="J157:K157"/>
    <mergeCell ref="J158:K158"/>
    <mergeCell ref="A151:K151"/>
    <mergeCell ref="J152:K152"/>
    <mergeCell ref="A153:A154"/>
    <mergeCell ref="J153:K153"/>
    <mergeCell ref="J154:K154"/>
    <mergeCell ref="A145:K145"/>
    <mergeCell ref="A146:K146"/>
    <mergeCell ref="A147:K147"/>
    <mergeCell ref="A148:A150"/>
    <mergeCell ref="J148:K148"/>
    <mergeCell ref="J149:K149"/>
    <mergeCell ref="J150:K150"/>
    <mergeCell ref="A140:K140"/>
    <mergeCell ref="A141:A144"/>
    <mergeCell ref="J141:K141"/>
    <mergeCell ref="J142:K142"/>
    <mergeCell ref="J143:K143"/>
    <mergeCell ref="J144:K144"/>
    <mergeCell ref="A136:A139"/>
    <mergeCell ref="J136:K136"/>
    <mergeCell ref="J137:K137"/>
    <mergeCell ref="J138:K138"/>
    <mergeCell ref="J139:K139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25:K125"/>
    <mergeCell ref="J126:K126"/>
    <mergeCell ref="A127:A129"/>
    <mergeCell ref="J127:K127"/>
    <mergeCell ref="J128:K128"/>
    <mergeCell ref="J129:K129"/>
    <mergeCell ref="A119:K119"/>
    <mergeCell ref="A120:K120"/>
    <mergeCell ref="A121:K121"/>
    <mergeCell ref="A122:A124"/>
    <mergeCell ref="J122:K122"/>
    <mergeCell ref="J123:K123"/>
    <mergeCell ref="J124:K124"/>
    <mergeCell ref="A114:K114"/>
    <mergeCell ref="A115:A118"/>
    <mergeCell ref="J115:K115"/>
    <mergeCell ref="J116:K116"/>
    <mergeCell ref="J117:K117"/>
    <mergeCell ref="J118:K118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O1:AA1"/>
    <mergeCell ref="A38:K38"/>
    <mergeCell ref="A39:K39"/>
    <mergeCell ref="A35:A37"/>
    <mergeCell ref="J35:K35"/>
    <mergeCell ref="O35:Y35"/>
    <mergeCell ref="Z35:AA35"/>
    <mergeCell ref="J36:K36"/>
    <mergeCell ref="J37:K37"/>
    <mergeCell ref="J33:K33"/>
    <mergeCell ref="O33:Y33"/>
    <mergeCell ref="Z33:AA33"/>
    <mergeCell ref="A34:K34"/>
    <mergeCell ref="O34:Y34"/>
    <mergeCell ref="Z34:AA34"/>
    <mergeCell ref="J31:K31"/>
    <mergeCell ref="O31:O32"/>
    <mergeCell ref="X31:Y31"/>
    <mergeCell ref="Z31:AA31"/>
    <mergeCell ref="A32:K32"/>
    <mergeCell ref="X32:Y32"/>
    <mergeCell ref="Z32:AA32"/>
    <mergeCell ref="X29:Y29"/>
    <mergeCell ref="Z29:AA29"/>
    <mergeCell ref="A30:K30"/>
    <mergeCell ref="O30:Y30"/>
    <mergeCell ref="Z30:AA30"/>
    <mergeCell ref="X26:Y27"/>
    <mergeCell ref="Z26:AA27"/>
    <mergeCell ref="J27:K27"/>
    <mergeCell ref="A28:K28"/>
    <mergeCell ref="O28:O29"/>
    <mergeCell ref="X28:Y28"/>
    <mergeCell ref="Z28:AA28"/>
    <mergeCell ref="A29:K29"/>
    <mergeCell ref="O26:O27"/>
    <mergeCell ref="Q26:Q27"/>
    <mergeCell ref="R26:R27"/>
    <mergeCell ref="S26:S27"/>
    <mergeCell ref="T26:U26"/>
    <mergeCell ref="V26:W26"/>
    <mergeCell ref="A24:K24"/>
    <mergeCell ref="A25:A27"/>
    <mergeCell ref="J25:K25"/>
    <mergeCell ref="J26:K26"/>
    <mergeCell ref="A22:A23"/>
    <mergeCell ref="J22:K22"/>
    <mergeCell ref="O22:Y22"/>
    <mergeCell ref="Z22:AA22"/>
    <mergeCell ref="J23:K23"/>
    <mergeCell ref="O23:Y23"/>
    <mergeCell ref="Z23:AA23"/>
    <mergeCell ref="X20:Y20"/>
    <mergeCell ref="Z20:AA20"/>
    <mergeCell ref="J21:K21"/>
    <mergeCell ref="O21:Y21"/>
    <mergeCell ref="Z21:AA21"/>
    <mergeCell ref="A16:K16"/>
    <mergeCell ref="O16:O17"/>
    <mergeCell ref="X16:Y16"/>
    <mergeCell ref="Z16:AA16"/>
    <mergeCell ref="A17:A19"/>
    <mergeCell ref="J17:K17"/>
    <mergeCell ref="X17:Y17"/>
    <mergeCell ref="Z17:AA17"/>
    <mergeCell ref="J18:K18"/>
    <mergeCell ref="O18:Y18"/>
    <mergeCell ref="Z18:AA18"/>
    <mergeCell ref="J19:K19"/>
    <mergeCell ref="O19:O20"/>
    <mergeCell ref="X19:Y19"/>
    <mergeCell ref="Z19:AA19"/>
    <mergeCell ref="A20:K20"/>
    <mergeCell ref="T14:U14"/>
    <mergeCell ref="V14:W14"/>
    <mergeCell ref="X14:Y15"/>
    <mergeCell ref="Z14:AA15"/>
    <mergeCell ref="A15:K15"/>
    <mergeCell ref="A14:K14"/>
    <mergeCell ref="O14:O15"/>
    <mergeCell ref="Q14:Q15"/>
    <mergeCell ref="R14:R15"/>
    <mergeCell ref="S14:S15"/>
    <mergeCell ref="O11:Y11"/>
    <mergeCell ref="Z11:AA11"/>
    <mergeCell ref="J12:K12"/>
    <mergeCell ref="J13:K13"/>
    <mergeCell ref="A9:K9"/>
    <mergeCell ref="O9:Y9"/>
    <mergeCell ref="Z9:AA9"/>
    <mergeCell ref="A10:A13"/>
    <mergeCell ref="J10:K10"/>
    <mergeCell ref="O10:Y10"/>
    <mergeCell ref="Z10:AA10"/>
    <mergeCell ref="J11:K11"/>
    <mergeCell ref="O6:Y6"/>
    <mergeCell ref="Z6:AA6"/>
    <mergeCell ref="T2:U2"/>
    <mergeCell ref="V2:W2"/>
    <mergeCell ref="X2:Y3"/>
    <mergeCell ref="Z2:AA3"/>
    <mergeCell ref="J7:K7"/>
    <mergeCell ref="O7:O8"/>
    <mergeCell ref="X7:Y7"/>
    <mergeCell ref="Z7:AA7"/>
    <mergeCell ref="J8:K8"/>
    <mergeCell ref="X8:Y8"/>
    <mergeCell ref="Z8:AA8"/>
    <mergeCell ref="A4:A8"/>
    <mergeCell ref="J4:K4"/>
    <mergeCell ref="O4:O5"/>
    <mergeCell ref="X4:Y4"/>
    <mergeCell ref="Z4:AA4"/>
    <mergeCell ref="J2:K3"/>
    <mergeCell ref="L2:L3"/>
    <mergeCell ref="O2:O3"/>
    <mergeCell ref="Q2:Q3"/>
    <mergeCell ref="R2:R3"/>
    <mergeCell ref="S2:S3"/>
    <mergeCell ref="A2:A3"/>
    <mergeCell ref="C2:C3"/>
    <mergeCell ref="D2:D3"/>
    <mergeCell ref="E2:E3"/>
    <mergeCell ref="F2:G2"/>
    <mergeCell ref="H2:I2"/>
    <mergeCell ref="J5:K5"/>
    <mergeCell ref="X5:Y5"/>
    <mergeCell ref="Z5:AA5"/>
    <mergeCell ref="J6:K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7</vt:i4>
      </vt:variant>
    </vt:vector>
  </HeadingPairs>
  <TitlesOfParts>
    <vt:vector size="24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2018-03-05T19:49:35Z</cp:lastPrinted>
  <dcterms:created xsi:type="dcterms:W3CDTF">2017-11-29T16:17:07Z</dcterms:created>
  <dcterms:modified xsi:type="dcterms:W3CDTF">2018-03-07T19:44:19Z</dcterms:modified>
</cp:coreProperties>
</file>